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bwsrweb\outreach\eLINK\"/>
    </mc:Choice>
  </mc:AlternateContent>
  <workbookProtection lockStructure="1"/>
  <bookViews>
    <workbookView xWindow="360" yWindow="252" windowWidth="14352" windowHeight="4248" activeTab="1"/>
  </bookViews>
  <sheets>
    <sheet name="Estimator" sheetId="1" r:id="rId1"/>
    <sheet name="Background" sheetId="3" r:id="rId2"/>
  </sheets>
  <definedNames>
    <definedName name="_xlnm.Print_Area" localSheetId="0">Estimator!$A$1:$H$93</definedName>
  </definedNames>
  <calcPr calcId="162913"/>
</workbook>
</file>

<file path=xl/calcChain.xml><?xml version="1.0" encoding="utf-8"?>
<calcChain xmlns="http://schemas.openxmlformats.org/spreadsheetml/2006/main">
  <c r="A12" i="1" l="1"/>
  <c r="A11" i="1"/>
  <c r="H38" i="1"/>
  <c r="D67" i="1"/>
  <c r="E67" i="1"/>
  <c r="F67" i="1"/>
  <c r="G67" i="1"/>
  <c r="H67" i="1"/>
  <c r="D68" i="1"/>
  <c r="E68" i="1"/>
  <c r="F68" i="1"/>
  <c r="G68" i="1"/>
  <c r="H68" i="1"/>
  <c r="D69" i="1"/>
  <c r="E69" i="1"/>
  <c r="F69" i="1"/>
  <c r="G69" i="1"/>
  <c r="H69" i="1"/>
  <c r="D70" i="1"/>
  <c r="E70" i="1"/>
  <c r="F70" i="1"/>
  <c r="G70" i="1"/>
  <c r="H70" i="1"/>
  <c r="D71" i="1"/>
  <c r="E71" i="1"/>
  <c r="F71" i="1"/>
  <c r="G71" i="1"/>
  <c r="H71" i="1"/>
  <c r="D72" i="1"/>
  <c r="E72" i="1"/>
  <c r="F72" i="1"/>
  <c r="G72" i="1"/>
  <c r="H72" i="1"/>
  <c r="D73" i="1"/>
  <c r="E73" i="1"/>
  <c r="F73" i="1"/>
  <c r="G73" i="1"/>
  <c r="H73" i="1"/>
  <c r="D74" i="1"/>
  <c r="E74" i="1"/>
  <c r="F74" i="1"/>
  <c r="G74" i="1"/>
  <c r="H74" i="1"/>
  <c r="D75" i="1"/>
  <c r="E75" i="1"/>
  <c r="F75" i="1"/>
  <c r="G75" i="1"/>
  <c r="H75" i="1"/>
  <c r="D76" i="1"/>
  <c r="E76" i="1"/>
  <c r="F76" i="1"/>
  <c r="G76" i="1"/>
  <c r="H76" i="1"/>
  <c r="D77" i="1"/>
  <c r="E77" i="1"/>
  <c r="F77" i="1"/>
  <c r="G77" i="1"/>
  <c r="H77" i="1"/>
  <c r="D78" i="1"/>
  <c r="E78" i="1"/>
  <c r="F78" i="1"/>
  <c r="G78" i="1"/>
  <c r="H78" i="1"/>
  <c r="D79" i="1"/>
  <c r="E79" i="1"/>
  <c r="F79" i="1"/>
  <c r="G79" i="1"/>
  <c r="H79" i="1"/>
  <c r="A65" i="1" l="1"/>
  <c r="F17" i="3"/>
  <c r="F18" i="3"/>
  <c r="F19" i="3"/>
  <c r="F20" i="3"/>
  <c r="F21" i="3"/>
  <c r="F22" i="3"/>
  <c r="F23" i="3"/>
  <c r="F24" i="3"/>
  <c r="F25" i="3"/>
  <c r="F26" i="3"/>
  <c r="F27" i="3"/>
  <c r="F28" i="3"/>
  <c r="F29" i="3"/>
  <c r="F30" i="3"/>
  <c r="F16" i="3"/>
  <c r="E17" i="3"/>
  <c r="E18" i="3"/>
  <c r="E19" i="3"/>
  <c r="E20" i="3"/>
  <c r="E21" i="3"/>
  <c r="E22" i="3"/>
  <c r="E23" i="3"/>
  <c r="E24" i="3"/>
  <c r="E25" i="3"/>
  <c r="E26" i="3"/>
  <c r="E27" i="3"/>
  <c r="E28" i="3"/>
  <c r="E29" i="3"/>
  <c r="E30" i="3"/>
  <c r="E16" i="3"/>
  <c r="D17" i="3"/>
  <c r="D18" i="3"/>
  <c r="D19" i="3"/>
  <c r="D20" i="3"/>
  <c r="D21" i="3"/>
  <c r="D22" i="3"/>
  <c r="D23" i="3"/>
  <c r="D24" i="3"/>
  <c r="D25" i="3"/>
  <c r="D26" i="3"/>
  <c r="D27" i="3"/>
  <c r="D28" i="3"/>
  <c r="D29" i="3"/>
  <c r="D30" i="3"/>
  <c r="D16" i="3"/>
  <c r="C17" i="3"/>
  <c r="C18" i="3"/>
  <c r="C19" i="3"/>
  <c r="C20" i="3"/>
  <c r="C21" i="3"/>
  <c r="C22" i="3"/>
  <c r="C23" i="3"/>
  <c r="C24" i="3"/>
  <c r="C25" i="3"/>
  <c r="C26" i="3"/>
  <c r="C27" i="3"/>
  <c r="C28" i="3"/>
  <c r="C29" i="3"/>
  <c r="C30" i="3"/>
  <c r="C16" i="3"/>
  <c r="A16" i="3" l="1"/>
  <c r="G17" i="3"/>
  <c r="G18" i="3"/>
  <c r="G19" i="3"/>
  <c r="G20" i="3"/>
  <c r="G21" i="3"/>
  <c r="G22" i="3"/>
  <c r="G23" i="3"/>
  <c r="G24" i="3"/>
  <c r="G25" i="3"/>
  <c r="G26" i="3"/>
  <c r="G27" i="3"/>
  <c r="G28" i="3"/>
  <c r="G29" i="3"/>
  <c r="G30" i="3"/>
  <c r="D66" i="1" l="1"/>
  <c r="E66" i="1"/>
  <c r="B71" i="1"/>
  <c r="B72" i="1"/>
  <c r="B73" i="1"/>
  <c r="B74" i="1"/>
  <c r="B75" i="1"/>
  <c r="B76" i="1"/>
  <c r="B77" i="1"/>
  <c r="B78" i="1"/>
  <c r="B79" i="1"/>
  <c r="K21" i="3"/>
  <c r="K17" i="3"/>
  <c r="H66" i="1" s="1"/>
  <c r="K18" i="3"/>
  <c r="K19" i="3"/>
  <c r="K20" i="3"/>
  <c r="K22" i="3"/>
  <c r="K23" i="3"/>
  <c r="K24" i="3"/>
  <c r="K25" i="3"/>
  <c r="K26" i="3"/>
  <c r="K27" i="3"/>
  <c r="K28" i="3"/>
  <c r="K29" i="3"/>
  <c r="K30" i="3"/>
  <c r="K16" i="3"/>
  <c r="H65" i="1" s="1"/>
  <c r="A20" i="3"/>
  <c r="B20" i="3" s="1"/>
  <c r="H20" i="3"/>
  <c r="I20" i="3"/>
  <c r="J20" i="3"/>
  <c r="A21" i="3"/>
  <c r="B21" i="3" s="1"/>
  <c r="H21" i="3"/>
  <c r="I21" i="3"/>
  <c r="J21" i="3"/>
  <c r="A22" i="3"/>
  <c r="B22" i="3"/>
  <c r="H22" i="3"/>
  <c r="I22" i="3"/>
  <c r="J22" i="3"/>
  <c r="A23" i="3"/>
  <c r="B23" i="3" s="1"/>
  <c r="H23" i="3"/>
  <c r="I23" i="3"/>
  <c r="J23" i="3"/>
  <c r="A24" i="3"/>
  <c r="B24" i="3" s="1"/>
  <c r="H24" i="3"/>
  <c r="I24" i="3"/>
  <c r="J24" i="3"/>
  <c r="A25" i="3"/>
  <c r="B25" i="3" s="1"/>
  <c r="H25" i="3"/>
  <c r="I25" i="3"/>
  <c r="J25" i="3"/>
  <c r="A26" i="3"/>
  <c r="B26" i="3" s="1"/>
  <c r="H26" i="3"/>
  <c r="I26" i="3"/>
  <c r="J26" i="3"/>
  <c r="A27" i="3"/>
  <c r="B27" i="3" s="1"/>
  <c r="H27" i="3"/>
  <c r="I27" i="3"/>
  <c r="J27" i="3"/>
  <c r="A28" i="3"/>
  <c r="B28" i="3" s="1"/>
  <c r="H28" i="3"/>
  <c r="I28" i="3"/>
  <c r="J28" i="3"/>
  <c r="A29" i="3"/>
  <c r="B29" i="3" s="1"/>
  <c r="H29" i="3"/>
  <c r="I29" i="3"/>
  <c r="J29" i="3"/>
  <c r="A30" i="3"/>
  <c r="B30" i="3" s="1"/>
  <c r="H30" i="3"/>
  <c r="I30" i="3"/>
  <c r="J30" i="3"/>
  <c r="B69" i="1"/>
  <c r="B70" i="1" l="1"/>
  <c r="A25" i="1"/>
  <c r="A79" i="1" s="1"/>
  <c r="A24" i="1"/>
  <c r="A78" i="1" s="1"/>
  <c r="A23" i="1"/>
  <c r="A77" i="1" s="1"/>
  <c r="A22" i="1"/>
  <c r="A76" i="1" s="1"/>
  <c r="A21" i="1"/>
  <c r="A75" i="1" s="1"/>
  <c r="A20" i="1"/>
  <c r="A74" i="1" s="1"/>
  <c r="A19" i="1"/>
  <c r="A73" i="1" s="1"/>
  <c r="A18" i="1"/>
  <c r="A72" i="1" s="1"/>
  <c r="A17" i="1"/>
  <c r="A71" i="1" s="1"/>
  <c r="A16" i="1"/>
  <c r="A70" i="1" s="1"/>
  <c r="A15" i="1"/>
  <c r="A69" i="1" s="1"/>
  <c r="A14" i="1"/>
  <c r="A13" i="1"/>
  <c r="I17" i="3" l="1"/>
  <c r="F66" i="1" s="1"/>
  <c r="J17" i="3"/>
  <c r="G66" i="1" s="1"/>
  <c r="I18" i="3"/>
  <c r="J18" i="3"/>
  <c r="I19" i="3"/>
  <c r="J19" i="3"/>
  <c r="J16" i="3"/>
  <c r="G65" i="1" s="1"/>
  <c r="I16" i="3"/>
  <c r="F65" i="1" s="1"/>
  <c r="H17" i="3"/>
  <c r="H18" i="3"/>
  <c r="H19" i="3"/>
  <c r="H16" i="3"/>
  <c r="G16" i="3"/>
  <c r="E65" i="1" l="1"/>
  <c r="D65" i="1"/>
  <c r="G52" i="1"/>
  <c r="B65" i="1" l="1"/>
  <c r="A68" i="1"/>
  <c r="A67" i="1"/>
  <c r="A66" i="1"/>
  <c r="B66" i="1" l="1"/>
  <c r="B16" i="3"/>
  <c r="A17" i="3"/>
  <c r="B17" i="3" s="1"/>
  <c r="A18" i="3"/>
  <c r="B18" i="3" s="1"/>
  <c r="A19" i="3"/>
  <c r="B19" i="3" s="1"/>
  <c r="C3" i="3"/>
  <c r="C4" i="3" s="1"/>
  <c r="C5" i="3" s="1"/>
  <c r="C6" i="3" s="1"/>
  <c r="C7" i="3" s="1"/>
  <c r="C8" i="3" s="1"/>
  <c r="C9" i="3" s="1"/>
  <c r="C10" i="3" s="1"/>
  <c r="C11" i="3" s="1"/>
  <c r="B4" i="3"/>
  <c r="B5" i="3" s="1"/>
  <c r="B6" i="3" s="1"/>
  <c r="B7" i="3" s="1"/>
  <c r="B8" i="3" s="1"/>
  <c r="B9" i="3" s="1"/>
  <c r="B10" i="3" s="1"/>
  <c r="B11" i="3" s="1"/>
  <c r="B12" i="3" s="1"/>
  <c r="G54" i="1"/>
  <c r="G50" i="1"/>
  <c r="G48" i="1"/>
  <c r="G46" i="1"/>
  <c r="G44" i="1"/>
  <c r="G42" i="1"/>
  <c r="A55" i="1" l="1"/>
  <c r="B67" i="1"/>
  <c r="B68" i="1" l="1"/>
  <c r="F83" i="1" l="1"/>
  <c r="E83" i="1"/>
  <c r="D83" i="1"/>
  <c r="G83" i="1"/>
  <c r="H83" i="1"/>
</calcChain>
</file>

<file path=xl/sharedStrings.xml><?xml version="1.0" encoding="utf-8"?>
<sst xmlns="http://schemas.openxmlformats.org/spreadsheetml/2006/main" count="93" uniqueCount="80">
  <si>
    <t>Septic System Improvement Estimator</t>
  </si>
  <si>
    <t>Number of Bedrooms</t>
  </si>
  <si>
    <t>Existing System Code</t>
  </si>
  <si>
    <t>New System Code</t>
  </si>
  <si>
    <t>Number</t>
  </si>
  <si>
    <t>BOD</t>
  </si>
  <si>
    <t>TSS</t>
  </si>
  <si>
    <t>Phosphorus</t>
  </si>
  <si>
    <t>Nitrogen</t>
  </si>
  <si>
    <t>mg/l</t>
  </si>
  <si>
    <t xml:space="preserve">System Location Identifier </t>
  </si>
  <si>
    <t>4.  Does the local unit of government have any of the following educational or trigger programs?</t>
  </si>
  <si>
    <t>Comprehensive County Inventory Project</t>
  </si>
  <si>
    <t xml:space="preserve">Target Area Inventory Projects/TDML </t>
  </si>
  <si>
    <t xml:space="preserve">Property Transfer </t>
  </si>
  <si>
    <t>Other:</t>
  </si>
  <si>
    <t>Yes</t>
  </si>
  <si>
    <t>No</t>
  </si>
  <si>
    <t>Pounds of TSS per Year</t>
  </si>
  <si>
    <t>Pounds of Nitrogen per Year</t>
  </si>
  <si>
    <t>Pounds of Phosphorus per Year</t>
  </si>
  <si>
    <t>Total</t>
  </si>
  <si>
    <t>NA</t>
  </si>
  <si>
    <t>Flow</t>
  </si>
  <si>
    <t>Bedrooms</t>
  </si>
  <si>
    <t>Existing % BOD/TSS</t>
  </si>
  <si>
    <t>Existing % Fecal</t>
  </si>
  <si>
    <t>Existing % N</t>
  </si>
  <si>
    <t>Existing % P</t>
  </si>
  <si>
    <t>New % Fecal</t>
  </si>
  <si>
    <t>New % N</t>
  </si>
  <si>
    <t>New % P</t>
  </si>
  <si>
    <t>org/100ml</t>
  </si>
  <si>
    <t>New % TSS</t>
  </si>
  <si>
    <t xml:space="preserve"> New % BOD</t>
  </si>
  <si>
    <t>2 =</t>
  </si>
  <si>
    <t xml:space="preserve">Existing System Coding </t>
  </si>
  <si>
    <t>Failing to Protect Groundwater</t>
  </si>
  <si>
    <t>Not available</t>
  </si>
  <si>
    <t>Imminent Public Health Threat</t>
  </si>
  <si>
    <t>Imminent Public Health Threat with Managed Septic Tank</t>
  </si>
  <si>
    <t>1 =</t>
  </si>
  <si>
    <t>3 =</t>
  </si>
  <si>
    <t>NA =</t>
  </si>
  <si>
    <t xml:space="preserve">New System Coding </t>
  </si>
  <si>
    <t>4 =</t>
  </si>
  <si>
    <t>Hooked up to Wastewater Treatment Plant</t>
  </si>
  <si>
    <t>SSTS Mound or Nitrogen reducing Type IV</t>
  </si>
  <si>
    <t>SSTS with Alternative Local Standard &lt; 3 feet on Type I systems</t>
  </si>
  <si>
    <t>Homeowner Education Program</t>
  </si>
  <si>
    <t xml:space="preserve">Any Building Permit Request </t>
  </si>
  <si>
    <t>Drop Down Data</t>
  </si>
  <si>
    <t>Raw Wastewater Characteristics</t>
  </si>
  <si>
    <t>Background Calculations</t>
  </si>
  <si>
    <t>Holding Tank</t>
  </si>
  <si>
    <t>5 =</t>
  </si>
  <si>
    <t>If New System Code = 5 (wastewater treatment plant (WWTP) enter the discharge limits:</t>
  </si>
  <si>
    <t>Shoreland Permit Request</t>
  </si>
  <si>
    <t>County</t>
  </si>
  <si>
    <t>System Location Identifier                                      Parcel ID # or Address</t>
  </si>
  <si>
    <t xml:space="preserve">1.  Enter number of systems </t>
  </si>
  <si>
    <t>2.  Enter system information</t>
  </si>
  <si>
    <t>Contamient</t>
  </si>
  <si>
    <t>TSS(mg/l)</t>
  </si>
  <si>
    <t>BOD (mg/l)</t>
  </si>
  <si>
    <t>P (mg/l)</t>
  </si>
  <si>
    <t>N (mg/l)</t>
  </si>
  <si>
    <t>Value</t>
  </si>
  <si>
    <t>Adapted from Lowe, K.S., M Tucholke,  J. Tomaras, K.  Conn, J. Drewes, J. McCray, and J. Munakata-Marr. 2009. Influent Constituent Characteristics of the Moden Waste Stream from Single Sources. 04-DEC-1.</t>
  </si>
  <si>
    <t>Type I or Type III: Trench, Bed, or At-Grade, Type IV: with no Nitrogen  Reduction</t>
  </si>
  <si>
    <t>Fecal Coliform</t>
  </si>
  <si>
    <r>
      <t>Pounds of BOD</t>
    </r>
    <r>
      <rPr>
        <b/>
        <vertAlign val="subscript"/>
        <sz val="11"/>
        <color theme="8" tint="-0.499984740745262"/>
        <rFont val="Calibri"/>
        <family val="2"/>
        <scheme val="minor"/>
      </rPr>
      <t>5</t>
    </r>
    <r>
      <rPr>
        <b/>
        <sz val="11"/>
        <color theme="8" tint="-0.499984740745262"/>
        <rFont val="Calibri"/>
        <family val="2"/>
        <scheme val="minor"/>
      </rPr>
      <t xml:space="preserve"> per Year</t>
    </r>
  </si>
  <si>
    <t>Compliant SSTS with 3 feet of separation</t>
  </si>
  <si>
    <t>Compliant SSTS with 2 feet of separation</t>
  </si>
  <si>
    <r>
      <t xml:space="preserve">5.  Results - The table below provides the </t>
    </r>
    <r>
      <rPr>
        <i/>
        <sz val="11"/>
        <color theme="1"/>
        <rFont val="Calibri"/>
        <family val="2"/>
        <scheme val="minor"/>
      </rPr>
      <t>additional</t>
    </r>
    <r>
      <rPr>
        <sz val="11"/>
        <color theme="1"/>
        <rFont val="Calibri"/>
        <family val="2"/>
        <scheme val="minor"/>
      </rPr>
      <t xml:space="preserve"> removal of Biochemical Oxygen Demand (BOD), Total Suspended Solids (TSS), Bacteria measured as Fecal Coliform, along the  nutrients Nitrogen and Phosphorous based on the data entered above.  The total removal is summarized for all the systems at the bottom.</t>
    </r>
  </si>
  <si>
    <t xml:space="preserve">Comments:  </t>
  </si>
  <si>
    <t>See Users Guide for instructions in completing the form.</t>
  </si>
  <si>
    <t>Bacteria per Year (CFU)</t>
  </si>
  <si>
    <r>
      <t xml:space="preserve">3.  Will the systems be </t>
    </r>
    <r>
      <rPr>
        <u/>
        <sz val="11"/>
        <color theme="1"/>
        <rFont val="Calibri"/>
        <family val="2"/>
        <scheme val="minor"/>
      </rPr>
      <t>actively</t>
    </r>
    <r>
      <rPr>
        <sz val="11"/>
        <color theme="1"/>
        <rFont val="Calibri"/>
        <family val="2"/>
        <scheme val="minor"/>
      </rPr>
      <t xml:space="preserve"> managed by a local unit of government?</t>
    </r>
  </si>
  <si>
    <t>Fecal(CfU/100ml)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</si>
</sst>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00"/>
  </numFmts>
  <fonts count="16" x14ac:knownFonts="1">
    <font>
      <sz val="11"/>
      <color theme="1"/>
      <name val="Calibri"/>
      <family val="2"/>
      <scheme val="minor"/>
    </font>
    <font>
      <b/>
      <sz val="28"/>
      <color rgb="FF7030A0"/>
      <name val="Calibri"/>
      <family val="2"/>
      <scheme val="minor"/>
    </font>
    <font>
      <b/>
      <sz val="11"/>
      <color theme="7" tint="-0.249977111117893"/>
      <name val="Calibri"/>
      <family val="2"/>
      <scheme val="minor"/>
    </font>
    <font>
      <sz val="11"/>
      <color theme="0"/>
      <name val="Calibri"/>
      <family val="2"/>
      <scheme val="minor"/>
    </font>
    <font>
      <b/>
      <sz val="11"/>
      <color rgb="FF7030A0"/>
      <name val="Calibri"/>
      <family val="2"/>
      <scheme val="minor"/>
    </font>
    <font>
      <u/>
      <sz val="11"/>
      <color theme="1"/>
      <name val="Calibri"/>
      <family val="2"/>
      <scheme val="minor"/>
    </font>
    <font>
      <b/>
      <sz val="10"/>
      <color theme="7" tint="-0.249977111117893"/>
      <name val="Calibri"/>
      <family val="2"/>
      <scheme val="minor"/>
    </font>
    <font>
      <sz val="10"/>
      <color theme="1"/>
      <name val="Calibri"/>
      <family val="2"/>
      <scheme val="minor"/>
    </font>
    <font>
      <sz val="10"/>
      <color theme="7" tint="-0.249977111117893"/>
      <name val="Calibri"/>
      <family val="2"/>
      <scheme val="minor"/>
    </font>
    <font>
      <sz val="10"/>
      <color rgb="FF7030A0"/>
      <name val="Calibri"/>
      <family val="2"/>
      <scheme val="minor"/>
    </font>
    <font>
      <b/>
      <sz val="28"/>
      <color theme="0"/>
      <name val="Calibri"/>
      <family val="2"/>
      <scheme val="minor"/>
    </font>
    <font>
      <b/>
      <sz val="11"/>
      <color theme="8" tint="-0.499984740745262"/>
      <name val="Calibri"/>
      <family val="2"/>
      <scheme val="minor"/>
    </font>
    <font>
      <sz val="14"/>
      <color theme="0"/>
      <name val="Calibri"/>
      <family val="2"/>
      <scheme val="minor"/>
    </font>
    <font>
      <b/>
      <sz val="14"/>
      <color theme="7" tint="-0.249977111117893"/>
      <name val="Calibri"/>
      <family val="2"/>
      <scheme val="minor"/>
    </font>
    <font>
      <b/>
      <vertAlign val="subscript"/>
      <sz val="11"/>
      <color theme="8" tint="-0.499984740745262"/>
      <name val="Calibri"/>
      <family val="2"/>
      <scheme val="minor"/>
    </font>
    <font>
      <i/>
      <sz val="11"/>
      <color theme="1"/>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7"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ck">
        <color theme="7" tint="-0.24994659260841701"/>
      </left>
      <right/>
      <top style="thick">
        <color theme="7" tint="-0.24994659260841701"/>
      </top>
      <bottom style="thick">
        <color theme="7" tint="-0.24994659260841701"/>
      </bottom>
      <diagonal/>
    </border>
    <border>
      <left/>
      <right/>
      <top style="thick">
        <color theme="7" tint="-0.24994659260841701"/>
      </top>
      <bottom style="thick">
        <color theme="7" tint="-0.24994659260841701"/>
      </bottom>
      <diagonal/>
    </border>
    <border>
      <left style="medium">
        <color theme="8" tint="-0.499984740745262"/>
      </left>
      <right/>
      <top style="medium">
        <color theme="8" tint="-0.499984740745262"/>
      </top>
      <bottom style="medium">
        <color theme="8" tint="-0.499984740745262"/>
      </bottom>
      <diagonal/>
    </border>
    <border>
      <left style="thin">
        <color indexed="64"/>
      </left>
      <right/>
      <top style="medium">
        <color theme="8" tint="-0.499984740745262"/>
      </top>
      <bottom style="medium">
        <color theme="8" tint="-0.499984740745262"/>
      </bottom>
      <diagonal/>
    </border>
    <border>
      <left/>
      <right style="thin">
        <color indexed="64"/>
      </right>
      <top style="medium">
        <color theme="8" tint="-0.499984740745262"/>
      </top>
      <bottom style="medium">
        <color theme="8" tint="-0.499984740745262"/>
      </bottom>
      <diagonal/>
    </border>
    <border>
      <left style="thin">
        <color indexed="64"/>
      </left>
      <right style="thin">
        <color indexed="64"/>
      </right>
      <top style="medium">
        <color theme="8" tint="-0.499984740745262"/>
      </top>
      <bottom style="medium">
        <color theme="8" tint="-0.499984740745262"/>
      </bottom>
      <diagonal/>
    </border>
    <border>
      <left style="thin">
        <color indexed="64"/>
      </left>
      <right style="medium">
        <color theme="8" tint="-0.499984740745262"/>
      </right>
      <top style="medium">
        <color theme="8" tint="-0.499984740745262"/>
      </top>
      <bottom style="medium">
        <color theme="8" tint="-0.499984740745262"/>
      </bottom>
      <diagonal/>
    </border>
    <border>
      <left style="medium">
        <color theme="8" tint="-0.499984740745262"/>
      </left>
      <right style="thin">
        <color indexed="64"/>
      </right>
      <top/>
      <bottom style="thin">
        <color indexed="64"/>
      </bottom>
      <diagonal/>
    </border>
    <border>
      <left style="thin">
        <color indexed="64"/>
      </left>
      <right style="medium">
        <color theme="8" tint="-0.499984740745262"/>
      </right>
      <top/>
      <bottom style="thin">
        <color indexed="64"/>
      </bottom>
      <diagonal/>
    </border>
    <border>
      <left style="medium">
        <color theme="8" tint="-0.499984740745262"/>
      </left>
      <right style="thin">
        <color indexed="64"/>
      </right>
      <top/>
      <bottom style="medium">
        <color theme="8" tint="-0.499984740745262"/>
      </bottom>
      <diagonal/>
    </border>
    <border>
      <left style="mediumDashed">
        <color theme="8" tint="-0.24994659260841701"/>
      </left>
      <right style="medium">
        <color theme="0"/>
      </right>
      <top style="mediumDashed">
        <color theme="8" tint="-0.24994659260841701"/>
      </top>
      <bottom style="mediumDashed">
        <color theme="8" tint="-0.24994659260841701"/>
      </bottom>
      <diagonal/>
    </border>
    <border>
      <left style="medium">
        <color theme="0"/>
      </left>
      <right style="medium">
        <color theme="0"/>
      </right>
      <top style="mediumDashed">
        <color theme="8" tint="-0.24994659260841701"/>
      </top>
      <bottom style="mediumDashed">
        <color theme="8" tint="-0.24994659260841701"/>
      </bottom>
      <diagonal/>
    </border>
    <border>
      <left style="medium">
        <color theme="0"/>
      </left>
      <right style="mediumDashed">
        <color theme="8" tint="-0.24994659260841701"/>
      </right>
      <top style="mediumDashed">
        <color theme="8" tint="-0.24994659260841701"/>
      </top>
      <bottom style="mediumDashed">
        <color theme="8" tint="-0.24994659260841701"/>
      </bottom>
      <diagonal/>
    </border>
    <border>
      <left style="thin">
        <color theme="1"/>
      </left>
      <right style="thin">
        <color theme="1"/>
      </right>
      <top style="thin">
        <color theme="1"/>
      </top>
      <bottom style="thin">
        <color theme="1"/>
      </bottom>
      <diagonal/>
    </border>
    <border>
      <left style="thick">
        <color theme="7" tint="-0.24994659260841701"/>
      </left>
      <right style="thick">
        <color theme="7" tint="-0.24994659260841701"/>
      </right>
      <top style="thick">
        <color theme="7" tint="-0.24994659260841701"/>
      </top>
      <bottom style="thick">
        <color theme="7" tint="-0.24994659260841701"/>
      </bottom>
      <diagonal/>
    </border>
    <border>
      <left style="thin">
        <color theme="1"/>
      </left>
      <right style="thin">
        <color theme="1"/>
      </right>
      <top style="thick">
        <color theme="7" tint="-0.24994659260841701"/>
      </top>
      <bottom style="thin">
        <color theme="1"/>
      </bottom>
      <diagonal/>
    </border>
    <border>
      <left style="thick">
        <color theme="7" tint="-0.24994659260841701"/>
      </left>
      <right style="thin">
        <color theme="1"/>
      </right>
      <top style="thin">
        <color theme="1"/>
      </top>
      <bottom style="thin">
        <color theme="1"/>
      </bottom>
      <diagonal/>
    </border>
    <border>
      <left style="thick">
        <color theme="7" tint="-0.24994659260841701"/>
      </left>
      <right style="thin">
        <color theme="1"/>
      </right>
      <top/>
      <bottom style="thick">
        <color theme="7" tint="-0.24994659260841701"/>
      </bottom>
      <diagonal/>
    </border>
    <border>
      <left style="thin">
        <color theme="1"/>
      </left>
      <right style="thin">
        <color theme="1"/>
      </right>
      <top/>
      <bottom style="thick">
        <color theme="7" tint="-0.24994659260841701"/>
      </bottom>
      <diagonal/>
    </border>
    <border>
      <left style="thin">
        <color theme="1"/>
      </left>
      <right style="thick">
        <color theme="7" tint="-0.24994659260841701"/>
      </right>
      <top/>
      <bottom style="thick">
        <color theme="7" tint="-0.24994659260841701"/>
      </bottom>
      <diagonal/>
    </border>
    <border>
      <left/>
      <right style="thick">
        <color theme="7" tint="-0.24994659260841701"/>
      </right>
      <top style="thick">
        <color theme="7" tint="-0.24994659260841701"/>
      </top>
      <bottom style="thick">
        <color theme="7" tint="-0.24994659260841701"/>
      </bottom>
      <diagonal/>
    </border>
    <border>
      <left style="thick">
        <color theme="7" tint="-0.24994659260841701"/>
      </left>
      <right/>
      <top/>
      <bottom/>
      <diagonal/>
    </border>
    <border>
      <left/>
      <right style="thick">
        <color theme="7" tint="-0.24994659260841701"/>
      </right>
      <top/>
      <bottom/>
      <diagonal/>
    </border>
    <border>
      <left style="thick">
        <color theme="7" tint="-0.24994659260841701"/>
      </left>
      <right/>
      <top/>
      <bottom style="thick">
        <color theme="7" tint="-0.24994659260841701"/>
      </bottom>
      <diagonal/>
    </border>
    <border>
      <left/>
      <right/>
      <top/>
      <bottom style="thick">
        <color theme="7" tint="-0.24994659260841701"/>
      </bottom>
      <diagonal/>
    </border>
    <border>
      <left/>
      <right style="thick">
        <color theme="7" tint="-0.24994659260841701"/>
      </right>
      <top/>
      <bottom style="thick">
        <color theme="7" tint="-0.24994659260841701"/>
      </bottom>
      <diagonal/>
    </border>
    <border>
      <left style="thin">
        <color theme="1"/>
      </left>
      <right style="thin">
        <color theme="1"/>
      </right>
      <top/>
      <bottom style="thin">
        <color theme="1"/>
      </bottom>
      <diagonal/>
    </border>
    <border>
      <left style="thin">
        <color theme="1"/>
      </left>
      <right style="thin">
        <color theme="1"/>
      </right>
      <top style="thick">
        <color theme="7" tint="-0.24994659260841701"/>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theme="1"/>
      </top>
      <bottom style="thin">
        <color theme="1"/>
      </bottom>
      <diagonal/>
    </border>
    <border>
      <left/>
      <right style="thick">
        <color theme="7" tint="-0.24994659260841701"/>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indexed="64"/>
      </top>
      <bottom style="thick">
        <color theme="7" tint="-0.24994659260841701"/>
      </bottom>
      <diagonal/>
    </border>
    <border>
      <left style="thick">
        <color theme="7" tint="-0.24994659260841701"/>
      </left>
      <right/>
      <top style="thick">
        <color theme="7" tint="-0.24994659260841701"/>
      </top>
      <bottom/>
      <diagonal/>
    </border>
    <border>
      <left/>
      <right/>
      <top style="thick">
        <color theme="7" tint="-0.24994659260841701"/>
      </top>
      <bottom/>
      <diagonal/>
    </border>
    <border>
      <left/>
      <right style="thick">
        <color theme="7" tint="-0.24994659260841701"/>
      </right>
      <top style="thick">
        <color theme="7" tint="-0.24994659260841701"/>
      </top>
      <bottom/>
      <diagonal/>
    </border>
    <border>
      <left style="thin">
        <color theme="1"/>
      </left>
      <right style="thick">
        <color theme="7" tint="-0.24994659260841701"/>
      </right>
      <top style="thick">
        <color theme="7" tint="-0.24994659260841701"/>
      </top>
      <bottom style="thin">
        <color theme="1"/>
      </bottom>
      <diagonal/>
    </border>
    <border>
      <left style="thin">
        <color indexed="64"/>
      </left>
      <right/>
      <top/>
      <bottom style="medium">
        <color theme="8" tint="-0.499984740745262"/>
      </bottom>
      <diagonal/>
    </border>
    <border>
      <left/>
      <right style="thin">
        <color indexed="64"/>
      </right>
      <top/>
      <bottom style="medium">
        <color theme="8" tint="-0.499984740745262"/>
      </bottom>
      <diagonal/>
    </border>
    <border>
      <left style="thin">
        <color indexed="64"/>
      </left>
      <right style="thin">
        <color indexed="64"/>
      </right>
      <top/>
      <bottom style="medium">
        <color theme="8" tint="-0.499984740745262"/>
      </bottom>
      <diagonal/>
    </border>
    <border>
      <left style="thin">
        <color indexed="64"/>
      </left>
      <right style="medium">
        <color theme="8" tint="-0.499984740745262"/>
      </right>
      <top/>
      <bottom style="medium">
        <color theme="8" tint="-0.499984740745262"/>
      </bottom>
      <diagonal/>
    </border>
  </borders>
  <cellStyleXfs count="1">
    <xf numFmtId="0" fontId="0" fillId="0" borderId="0"/>
  </cellStyleXfs>
  <cellXfs count="175">
    <xf numFmtId="0" fontId="0" fillId="0" borderId="0" xfId="0"/>
    <xf numFmtId="0" fontId="0" fillId="0" borderId="0" xfId="0" applyFont="1"/>
    <xf numFmtId="0" fontId="0" fillId="0" borderId="0" xfId="0" applyFont="1" applyAlignment="1"/>
    <xf numFmtId="0" fontId="0" fillId="0" borderId="4" xfId="0" applyFont="1" applyBorder="1" applyAlignment="1"/>
    <xf numFmtId="0" fontId="0" fillId="2" borderId="1" xfId="0" applyFont="1" applyFill="1" applyBorder="1" applyAlignment="1" applyProtection="1">
      <alignment horizontal="center"/>
      <protection locked="0"/>
    </xf>
    <xf numFmtId="0" fontId="0" fillId="0" borderId="0" xfId="0" applyFont="1" applyAlignment="1">
      <alignment wrapText="1"/>
    </xf>
    <xf numFmtId="1" fontId="0" fillId="2" borderId="1" xfId="0" applyNumberFormat="1" applyFont="1" applyFill="1" applyBorder="1" applyAlignment="1" applyProtection="1">
      <alignment horizontal="center"/>
      <protection locked="0"/>
    </xf>
    <xf numFmtId="0" fontId="0" fillId="0" borderId="0" xfId="0" applyFont="1" applyProtection="1">
      <protection hidden="1"/>
    </xf>
    <xf numFmtId="0" fontId="0" fillId="3" borderId="0" xfId="0" applyFont="1" applyFill="1" applyBorder="1" applyAlignment="1"/>
    <xf numFmtId="0" fontId="0" fillId="0" borderId="0" xfId="0" applyFont="1" applyAlignment="1">
      <alignment horizontal="center"/>
    </xf>
    <xf numFmtId="0" fontId="7" fillId="0" borderId="0" xfId="0" applyFont="1"/>
    <xf numFmtId="0" fontId="7" fillId="0" borderId="9"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3" xfId="0"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center"/>
    </xf>
    <xf numFmtId="0" fontId="7" fillId="0" borderId="7" xfId="0" applyFont="1" applyBorder="1" applyAlignment="1">
      <alignment horizontal="center"/>
    </xf>
    <xf numFmtId="0" fontId="7" fillId="0" borderId="12" xfId="0" applyFont="1" applyBorder="1" applyAlignment="1">
      <alignment horizontal="center"/>
    </xf>
    <xf numFmtId="0" fontId="7" fillId="0" borderId="8" xfId="0" applyFont="1" applyBorder="1" applyAlignment="1">
      <alignment horizontal="center"/>
    </xf>
    <xf numFmtId="0" fontId="7" fillId="0" borderId="3" xfId="0" applyFont="1" applyBorder="1" applyAlignment="1">
      <alignment horizontal="center" wrapText="1"/>
    </xf>
    <xf numFmtId="2" fontId="7" fillId="0" borderId="0" xfId="0" applyNumberFormat="1" applyFont="1" applyBorder="1" applyAlignment="1">
      <alignment horizontal="center"/>
    </xf>
    <xf numFmtId="2" fontId="7" fillId="0" borderId="4" xfId="0" applyNumberFormat="1" applyFont="1" applyBorder="1" applyAlignment="1">
      <alignment horizontal="center"/>
    </xf>
    <xf numFmtId="0" fontId="0" fillId="0" borderId="0" xfId="0" applyFont="1" applyBorder="1" applyAlignment="1"/>
    <xf numFmtId="1" fontId="0" fillId="5" borderId="2" xfId="0" applyNumberFormat="1" applyFont="1" applyFill="1" applyBorder="1" applyAlignment="1">
      <alignment horizontal="center"/>
    </xf>
    <xf numFmtId="11" fontId="0" fillId="5" borderId="2" xfId="0" applyNumberFormat="1" applyFont="1" applyFill="1" applyBorder="1" applyAlignment="1">
      <alignment horizontal="center"/>
    </xf>
    <xf numFmtId="0" fontId="7" fillId="0" borderId="5" xfId="0" applyFont="1" applyBorder="1" applyAlignment="1">
      <alignment horizontal="center" wrapText="1"/>
    </xf>
    <xf numFmtId="0" fontId="7" fillId="0" borderId="13" xfId="0" applyFont="1" applyBorder="1" applyAlignment="1">
      <alignment horizontal="center" wrapText="1"/>
    </xf>
    <xf numFmtId="0" fontId="7" fillId="0" borderId="6" xfId="0" applyFont="1" applyBorder="1" applyAlignment="1">
      <alignment horizontal="center" wrapText="1"/>
    </xf>
    <xf numFmtId="0" fontId="0" fillId="0" borderId="0" xfId="0" applyFont="1" applyBorder="1" applyAlignment="1">
      <alignment horizontal="left"/>
    </xf>
    <xf numFmtId="0" fontId="0" fillId="3" borderId="0" xfId="0" applyFont="1" applyFill="1" applyBorder="1" applyAlignment="1">
      <alignment horizontal="left"/>
    </xf>
    <xf numFmtId="0" fontId="2" fillId="3" borderId="0" xfId="0" applyFont="1" applyFill="1" applyBorder="1" applyAlignment="1">
      <alignment horizontal="left" wrapText="1"/>
    </xf>
    <xf numFmtId="0" fontId="7" fillId="0" borderId="0" xfId="0" applyFont="1" applyBorder="1" applyAlignment="1">
      <alignment horizontal="center" wrapText="1"/>
    </xf>
    <xf numFmtId="0" fontId="7" fillId="0" borderId="9" xfId="0" applyFont="1" applyBorder="1" applyAlignment="1">
      <alignment horizontal="center" wrapText="1"/>
    </xf>
    <xf numFmtId="2" fontId="7" fillId="0" borderId="10" xfId="0" applyNumberFormat="1" applyFont="1" applyBorder="1" applyAlignment="1">
      <alignment horizontal="center"/>
    </xf>
    <xf numFmtId="0" fontId="11" fillId="3" borderId="16"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0" fillId="5" borderId="21" xfId="0" applyFont="1" applyFill="1" applyBorder="1" applyAlignment="1">
      <alignment horizontal="center"/>
    </xf>
    <xf numFmtId="1" fontId="0" fillId="5" borderId="22" xfId="0" applyNumberFormat="1" applyFont="1" applyFill="1" applyBorder="1" applyAlignment="1">
      <alignment horizontal="center"/>
    </xf>
    <xf numFmtId="0" fontId="0" fillId="5" borderId="23" xfId="0" applyFont="1" applyFill="1" applyBorder="1" applyAlignment="1">
      <alignment horizontal="center"/>
    </xf>
    <xf numFmtId="0" fontId="12" fillId="6" borderId="24" xfId="0" applyFont="1" applyFill="1" applyBorder="1" applyAlignment="1">
      <alignment horizontal="center"/>
    </xf>
    <xf numFmtId="1" fontId="12" fillId="6" borderId="25" xfId="0" applyNumberFormat="1" applyFont="1" applyFill="1" applyBorder="1" applyAlignment="1">
      <alignment horizontal="center"/>
    </xf>
    <xf numFmtId="11" fontId="12" fillId="6" borderId="25" xfId="0" applyNumberFormat="1" applyFont="1" applyFill="1" applyBorder="1" applyAlignment="1">
      <alignment horizontal="center"/>
    </xf>
    <xf numFmtId="1" fontId="12" fillId="6" borderId="26" xfId="0" applyNumberFormat="1" applyFont="1" applyFill="1" applyBorder="1" applyAlignment="1">
      <alignment horizontal="center"/>
    </xf>
    <xf numFmtId="1" fontId="0" fillId="3" borderId="0" xfId="0" applyNumberFormat="1" applyFont="1" applyFill="1" applyBorder="1" applyAlignment="1" applyProtection="1">
      <alignment horizontal="center"/>
    </xf>
    <xf numFmtId="1" fontId="0" fillId="2" borderId="29" xfId="0" applyNumberFormat="1" applyFont="1" applyFill="1" applyBorder="1" applyAlignment="1" applyProtection="1">
      <alignment horizontal="center"/>
      <protection locked="0"/>
    </xf>
    <xf numFmtId="0" fontId="0" fillId="0" borderId="30" xfId="0" applyFont="1" applyBorder="1" applyAlignment="1">
      <alignment horizontal="center"/>
    </xf>
    <xf numFmtId="0" fontId="0" fillId="0" borderId="31" xfId="0" applyFont="1" applyBorder="1" applyAlignment="1">
      <alignment horizontal="center"/>
    </xf>
    <xf numFmtId="1" fontId="0" fillId="2" borderId="32" xfId="0" applyNumberFormat="1" applyFont="1" applyFill="1" applyBorder="1" applyAlignment="1" applyProtection="1">
      <alignment horizontal="center"/>
      <protection locked="0"/>
    </xf>
    <xf numFmtId="1" fontId="0" fillId="2" borderId="33" xfId="0" applyNumberFormat="1" applyFont="1" applyFill="1" applyBorder="1" applyAlignment="1" applyProtection="1">
      <alignment horizontal="center"/>
      <protection locked="0"/>
    </xf>
    <xf numFmtId="1" fontId="0" fillId="3" borderId="35" xfId="0" applyNumberFormat="1" applyFont="1" applyFill="1" applyBorder="1" applyAlignment="1">
      <alignment horizontal="right"/>
    </xf>
    <xf numFmtId="0" fontId="0" fillId="3" borderId="36" xfId="0" applyFont="1" applyFill="1" applyBorder="1" applyAlignment="1">
      <alignment horizontal="left"/>
    </xf>
    <xf numFmtId="0" fontId="0" fillId="3" borderId="35" xfId="0" applyFont="1" applyFill="1" applyBorder="1" applyAlignment="1">
      <alignment horizontal="right"/>
    </xf>
    <xf numFmtId="0" fontId="0" fillId="3" borderId="37" xfId="0" applyFont="1" applyFill="1" applyBorder="1" applyAlignment="1">
      <alignment horizontal="right"/>
    </xf>
    <xf numFmtId="0" fontId="0" fillId="0" borderId="36" xfId="0" applyFont="1" applyBorder="1" applyAlignment="1">
      <alignment horizontal="left"/>
    </xf>
    <xf numFmtId="0" fontId="0" fillId="2" borderId="27" xfId="0" applyFont="1" applyFill="1" applyBorder="1" applyAlignment="1" applyProtection="1">
      <alignment horizontal="center"/>
      <protection locked="0"/>
    </xf>
    <xf numFmtId="0" fontId="0" fillId="2" borderId="32" xfId="0" applyFont="1" applyFill="1" applyBorder="1" applyAlignment="1" applyProtection="1">
      <alignment horizontal="center"/>
      <protection locked="0"/>
    </xf>
    <xf numFmtId="0" fontId="7" fillId="0" borderId="0" xfId="0" applyFont="1" applyBorder="1" applyAlignment="1">
      <alignment vertical="center" wrapText="1"/>
    </xf>
    <xf numFmtId="0" fontId="7" fillId="0" borderId="6" xfId="0" applyFont="1" applyBorder="1" applyAlignment="1">
      <alignment horizontal="center"/>
    </xf>
    <xf numFmtId="3" fontId="7" fillId="0" borderId="4" xfId="0" applyNumberFormat="1" applyFont="1" applyBorder="1" applyAlignment="1">
      <alignment horizontal="center"/>
    </xf>
    <xf numFmtId="0" fontId="0" fillId="2" borderId="41" xfId="0" applyFont="1" applyFill="1" applyBorder="1" applyAlignment="1" applyProtection="1">
      <alignment horizontal="center"/>
      <protection locked="0"/>
    </xf>
    <xf numFmtId="0" fontId="7" fillId="0" borderId="0" xfId="0" applyFont="1" applyBorder="1"/>
    <xf numFmtId="0" fontId="7" fillId="0" borderId="7" xfId="0" applyFont="1" applyBorder="1" applyAlignment="1">
      <alignment horizontal="center" wrapText="1"/>
    </xf>
    <xf numFmtId="2" fontId="7" fillId="0" borderId="12" xfId="0" applyNumberFormat="1" applyFont="1" applyBorder="1" applyAlignment="1">
      <alignment horizontal="center"/>
    </xf>
    <xf numFmtId="2" fontId="7" fillId="0" borderId="8" xfId="0" applyNumberFormat="1" applyFont="1" applyBorder="1" applyAlignment="1">
      <alignment horizontal="center"/>
    </xf>
    <xf numFmtId="1" fontId="0" fillId="0" borderId="0" xfId="0" applyNumberFormat="1" applyFont="1" applyFill="1" applyBorder="1" applyAlignment="1">
      <alignment horizontal="right"/>
    </xf>
    <xf numFmtId="0" fontId="0" fillId="0" borderId="0" xfId="0" applyFont="1" applyFill="1" applyBorder="1" applyAlignment="1">
      <alignment horizontal="left"/>
    </xf>
    <xf numFmtId="0" fontId="0" fillId="0" borderId="0" xfId="0" applyFont="1" applyFill="1" applyBorder="1" applyAlignment="1">
      <alignment horizontal="right"/>
    </xf>
    <xf numFmtId="9" fontId="0" fillId="0" borderId="0" xfId="0" applyNumberFormat="1" applyFont="1" applyFill="1" applyBorder="1" applyAlignment="1">
      <alignment horizontal="left" vertical="center" wrapText="1"/>
    </xf>
    <xf numFmtId="0" fontId="7" fillId="0" borderId="0" xfId="0" applyFont="1" applyFill="1" applyBorder="1"/>
    <xf numFmtId="0" fontId="13" fillId="0" borderId="0" xfId="0" applyFont="1" applyFill="1" applyBorder="1" applyAlignment="1">
      <alignment vertical="center" wrapText="1"/>
    </xf>
    <xf numFmtId="0" fontId="13" fillId="0" borderId="0" xfId="0" applyFont="1" applyFill="1" applyBorder="1"/>
    <xf numFmtId="0" fontId="7" fillId="0" borderId="0" xfId="0" applyFont="1" applyFill="1" applyBorder="1" applyAlignment="1">
      <alignment horizontal="center"/>
    </xf>
    <xf numFmtId="9" fontId="7" fillId="0" borderId="0" xfId="0" applyNumberFormat="1" applyFont="1" applyFill="1" applyBorder="1" applyAlignment="1">
      <alignment horizontal="center"/>
    </xf>
    <xf numFmtId="9" fontId="7" fillId="0" borderId="0" xfId="0" quotePrefix="1" applyNumberFormat="1" applyFont="1" applyFill="1" applyBorder="1" applyAlignment="1">
      <alignment horizontal="center"/>
    </xf>
    <xf numFmtId="0" fontId="7" fillId="0" borderId="0" xfId="0" applyFont="1" applyBorder="1" applyAlignment="1">
      <alignment horizontal="center" vertical="center" wrapText="1"/>
    </xf>
    <xf numFmtId="1" fontId="0" fillId="2" borderId="44" xfId="0" applyNumberFormat="1" applyFont="1" applyFill="1" applyBorder="1" applyAlignment="1" applyProtection="1">
      <alignment horizontal="center"/>
      <protection locked="0"/>
    </xf>
    <xf numFmtId="1" fontId="0" fillId="2" borderId="45" xfId="0" applyNumberFormat="1" applyFont="1" applyFill="1" applyBorder="1" applyAlignment="1" applyProtection="1">
      <alignment horizontal="center"/>
      <protection locked="0"/>
    </xf>
    <xf numFmtId="1" fontId="0" fillId="2" borderId="46" xfId="0" applyNumberFormat="1" applyFont="1" applyFill="1" applyBorder="1" applyAlignment="1" applyProtection="1">
      <alignment horizontal="center"/>
      <protection locked="0"/>
    </xf>
    <xf numFmtId="0" fontId="7" fillId="7" borderId="3" xfId="0" applyFont="1" applyFill="1" applyBorder="1" applyAlignment="1">
      <alignment horizontal="center" wrapText="1"/>
    </xf>
    <xf numFmtId="0" fontId="7" fillId="7" borderId="0" xfId="0" applyFont="1" applyFill="1" applyBorder="1" applyAlignment="1">
      <alignment horizontal="center"/>
    </xf>
    <xf numFmtId="2" fontId="7" fillId="7" borderId="0" xfId="0" applyNumberFormat="1" applyFont="1" applyFill="1" applyBorder="1" applyAlignment="1">
      <alignment horizontal="center"/>
    </xf>
    <xf numFmtId="2" fontId="7" fillId="7" borderId="4" xfId="0" applyNumberFormat="1" applyFont="1" applyFill="1" applyBorder="1" applyAlignment="1">
      <alignment horizontal="center"/>
    </xf>
    <xf numFmtId="0" fontId="13" fillId="0" borderId="3" xfId="0" applyFont="1" applyFill="1" applyBorder="1" applyAlignment="1">
      <alignment vertical="center" wrapText="1"/>
    </xf>
    <xf numFmtId="0" fontId="13" fillId="0" borderId="0" xfId="0" applyFont="1" applyBorder="1"/>
    <xf numFmtId="0" fontId="8" fillId="0" borderId="0" xfId="0" applyFont="1" applyBorder="1" applyAlignment="1">
      <alignment vertical="center" wrapText="1"/>
    </xf>
    <xf numFmtId="0" fontId="9" fillId="0" borderId="0" xfId="0" applyFont="1" applyBorder="1" applyAlignment="1">
      <alignment vertical="center" wrapText="1"/>
    </xf>
    <xf numFmtId="9" fontId="7" fillId="0" borderId="0" xfId="0" applyNumberFormat="1" applyFont="1" applyBorder="1" applyAlignment="1">
      <alignment horizontal="center" vertical="center" wrapText="1"/>
    </xf>
    <xf numFmtId="0" fontId="6" fillId="0" borderId="0" xfId="0" applyFont="1" applyBorder="1" applyAlignment="1">
      <alignment vertical="center" wrapText="1"/>
    </xf>
    <xf numFmtId="1" fontId="0" fillId="2" borderId="47" xfId="0" applyNumberFormat="1" applyFont="1" applyFill="1" applyBorder="1" applyAlignment="1" applyProtection="1">
      <alignment horizontal="center"/>
      <protection locked="0"/>
    </xf>
    <xf numFmtId="2" fontId="7" fillId="0" borderId="11" xfId="0" applyNumberFormat="1" applyFont="1" applyBorder="1" applyAlignment="1">
      <alignment horizontal="center"/>
    </xf>
    <xf numFmtId="0" fontId="0" fillId="3" borderId="0" xfId="0" applyFont="1" applyFill="1" applyBorder="1" applyAlignment="1">
      <alignment horizontal="left"/>
    </xf>
    <xf numFmtId="0" fontId="0" fillId="3" borderId="36" xfId="0" applyFont="1" applyFill="1" applyBorder="1" applyAlignment="1">
      <alignment horizontal="left"/>
    </xf>
    <xf numFmtId="0" fontId="4" fillId="3" borderId="28" xfId="0" applyFont="1" applyFill="1" applyBorder="1" applyAlignment="1">
      <alignment horizontal="center" vertical="center" wrapText="1"/>
    </xf>
    <xf numFmtId="1" fontId="0" fillId="3" borderId="48" xfId="0" applyNumberFormat="1" applyFont="1" applyFill="1" applyBorder="1" applyAlignment="1">
      <alignment horizontal="right"/>
    </xf>
    <xf numFmtId="1" fontId="0" fillId="2" borderId="51" xfId="0" applyNumberFormat="1" applyFont="1" applyFill="1" applyBorder="1" applyAlignment="1" applyProtection="1">
      <alignment horizontal="center"/>
      <protection locked="0"/>
    </xf>
    <xf numFmtId="1" fontId="0" fillId="5" borderId="54" xfId="0" applyNumberFormat="1" applyFont="1" applyFill="1" applyBorder="1" applyAlignment="1">
      <alignment horizontal="center"/>
    </xf>
    <xf numFmtId="11" fontId="0" fillId="5" borderId="54" xfId="0" applyNumberFormat="1" applyFont="1" applyFill="1" applyBorder="1" applyAlignment="1">
      <alignment horizontal="center"/>
    </xf>
    <xf numFmtId="1" fontId="0" fillId="5" borderId="55" xfId="0" applyNumberFormat="1" applyFont="1" applyFill="1" applyBorder="1" applyAlignment="1">
      <alignment horizontal="center"/>
    </xf>
    <xf numFmtId="0" fontId="0" fillId="0" borderId="0" xfId="0" applyFont="1" applyAlignment="1">
      <alignment horizontal="right"/>
    </xf>
    <xf numFmtId="0" fontId="3" fillId="0" borderId="3" xfId="0" applyFont="1" applyFill="1" applyBorder="1" applyAlignment="1">
      <alignment horizontal="center"/>
    </xf>
    <xf numFmtId="0" fontId="0" fillId="0" borderId="0" xfId="0" applyFont="1" applyAlignment="1">
      <alignment horizontal="center"/>
    </xf>
    <xf numFmtId="0" fontId="0" fillId="0" borderId="0" xfId="0" applyFont="1" applyAlignment="1">
      <alignment horizontal="right"/>
    </xf>
    <xf numFmtId="0" fontId="0" fillId="0" borderId="4" xfId="0" applyFont="1" applyBorder="1" applyAlignment="1">
      <alignment horizontal="right"/>
    </xf>
    <xf numFmtId="0" fontId="0" fillId="0" borderId="0" xfId="0" applyFont="1" applyAlignment="1">
      <alignment horizontal="left"/>
    </xf>
    <xf numFmtId="0" fontId="3" fillId="0" borderId="0" xfId="0" applyFont="1" applyFill="1" applyAlignment="1">
      <alignment horizontal="center"/>
    </xf>
    <xf numFmtId="0" fontId="1" fillId="0" borderId="0" xfId="0" applyFont="1" applyAlignment="1">
      <alignment horizontal="center" wrapText="1"/>
    </xf>
    <xf numFmtId="0" fontId="0" fillId="0" borderId="3" xfId="0" applyFont="1" applyBorder="1" applyAlignment="1">
      <alignment horizontal="center"/>
    </xf>
    <xf numFmtId="0" fontId="0" fillId="0" borderId="0" xfId="0" applyFont="1" applyAlignment="1" applyProtection="1">
      <alignment horizontal="center"/>
    </xf>
    <xf numFmtId="0" fontId="4" fillId="3" borderId="28" xfId="0" applyFont="1" applyFill="1" applyBorder="1" applyAlignment="1">
      <alignment horizontal="center" vertical="center" wrapText="1"/>
    </xf>
    <xf numFmtId="164" fontId="0" fillId="2" borderId="41" xfId="0" applyNumberFormat="1" applyFont="1" applyFill="1" applyBorder="1" applyAlignment="1" applyProtection="1">
      <alignment horizontal="left"/>
      <protection locked="0"/>
    </xf>
    <xf numFmtId="164" fontId="0" fillId="2" borderId="42" xfId="0" applyNumberFormat="1" applyFont="1" applyFill="1" applyBorder="1" applyAlignment="1" applyProtection="1">
      <alignment horizontal="left"/>
      <protection locked="0"/>
    </xf>
    <xf numFmtId="164" fontId="0" fillId="2" borderId="43" xfId="0" applyNumberFormat="1" applyFont="1" applyFill="1" applyBorder="1" applyAlignment="1" applyProtection="1">
      <alignment horizontal="left"/>
      <protection locked="0"/>
    </xf>
    <xf numFmtId="0" fontId="0" fillId="0" borderId="0" xfId="0" applyFont="1" applyBorder="1" applyAlignment="1">
      <alignment horizontal="center"/>
    </xf>
    <xf numFmtId="0" fontId="0" fillId="0" borderId="0" xfId="0" applyFont="1" applyAlignment="1">
      <alignment horizontal="left" vertical="top" wrapText="1"/>
    </xf>
    <xf numFmtId="0" fontId="0" fillId="0" borderId="0" xfId="0" applyFont="1" applyBorder="1" applyAlignment="1">
      <alignment horizontal="left" vertical="top" wrapText="1"/>
    </xf>
    <xf numFmtId="0" fontId="10" fillId="4" borderId="0" xfId="0" applyFont="1" applyFill="1" applyAlignment="1">
      <alignment horizontal="center" vertical="center" wrapText="1"/>
    </xf>
    <xf numFmtId="0" fontId="0" fillId="2" borderId="5"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0" fillId="5" borderId="7" xfId="0" applyNumberFormat="1" applyFont="1" applyFill="1" applyBorder="1" applyAlignment="1">
      <alignment horizontal="center"/>
    </xf>
    <xf numFmtId="0" fontId="0" fillId="5" borderId="8" xfId="0" applyNumberFormat="1" applyFont="1" applyFill="1" applyBorder="1" applyAlignment="1">
      <alignment horizontal="center"/>
    </xf>
    <xf numFmtId="0" fontId="0" fillId="5" borderId="52" xfId="0" applyNumberFormat="1" applyFont="1" applyFill="1" applyBorder="1" applyAlignment="1">
      <alignment horizontal="center"/>
    </xf>
    <xf numFmtId="0" fontId="0" fillId="5" borderId="53" xfId="0" applyNumberFormat="1" applyFont="1" applyFill="1" applyBorder="1" applyAlignment="1">
      <alignment horizont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164" fontId="0" fillId="2" borderId="27" xfId="0" applyNumberFormat="1" applyFont="1" applyFill="1" applyBorder="1" applyAlignment="1" applyProtection="1">
      <alignment horizontal="left"/>
      <protection locked="0"/>
    </xf>
    <xf numFmtId="9" fontId="0" fillId="0" borderId="38" xfId="0" applyNumberFormat="1" applyFont="1" applyBorder="1" applyAlignment="1">
      <alignment horizontal="left" vertical="center" wrapText="1"/>
    </xf>
    <xf numFmtId="9" fontId="0" fillId="0" borderId="39" xfId="0" applyNumberFormat="1" applyFont="1" applyBorder="1" applyAlignment="1">
      <alignment horizontal="left" vertical="center" wrapText="1"/>
    </xf>
    <xf numFmtId="0" fontId="0" fillId="3" borderId="0" xfId="0" applyFont="1" applyFill="1" applyBorder="1" applyAlignment="1">
      <alignment horizontal="left"/>
    </xf>
    <xf numFmtId="0" fontId="0" fillId="3" borderId="36" xfId="0" applyFont="1" applyFill="1" applyBorder="1" applyAlignment="1">
      <alignment horizontal="left"/>
    </xf>
    <xf numFmtId="0" fontId="0" fillId="3" borderId="38" xfId="0" applyFont="1" applyFill="1" applyBorder="1" applyAlignment="1">
      <alignment horizontal="left"/>
    </xf>
    <xf numFmtId="0" fontId="0" fillId="3" borderId="39" xfId="0" applyFont="1" applyFill="1" applyBorder="1" applyAlignment="1">
      <alignment horizontal="left"/>
    </xf>
    <xf numFmtId="0" fontId="0" fillId="3" borderId="49" xfId="0" applyFont="1" applyFill="1" applyBorder="1" applyAlignment="1">
      <alignment horizontal="left"/>
    </xf>
    <xf numFmtId="0" fontId="0" fillId="3" borderId="50" xfId="0" applyFont="1" applyFill="1" applyBorder="1" applyAlignment="1">
      <alignment horizontal="left"/>
    </xf>
    <xf numFmtId="0" fontId="2" fillId="3" borderId="48" xfId="0" applyFont="1" applyFill="1" applyBorder="1" applyAlignment="1">
      <alignment horizontal="center" wrapText="1"/>
    </xf>
    <xf numFmtId="0" fontId="2" fillId="3" borderId="49" xfId="0" applyFont="1" applyFill="1" applyBorder="1" applyAlignment="1">
      <alignment horizontal="center" wrapText="1"/>
    </xf>
    <xf numFmtId="0" fontId="2" fillId="3" borderId="50" xfId="0" applyFont="1" applyFill="1" applyBorder="1" applyAlignment="1">
      <alignment horizontal="center" wrapText="1"/>
    </xf>
    <xf numFmtId="0" fontId="0" fillId="0" borderId="9" xfId="0" applyFont="1" applyBorder="1" applyAlignment="1" applyProtection="1">
      <alignment horizontal="left" vertical="top"/>
      <protection locked="0"/>
    </xf>
    <xf numFmtId="0" fontId="0" fillId="0" borderId="10" xfId="0" applyFont="1" applyBorder="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3"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4" xfId="0" applyFont="1" applyBorder="1" applyAlignment="1" applyProtection="1">
      <alignment horizontal="left" vertical="top"/>
      <protection locked="0"/>
    </xf>
    <xf numFmtId="0" fontId="0" fillId="0" borderId="7" xfId="0" applyFont="1" applyBorder="1" applyAlignment="1" applyProtection="1">
      <alignment horizontal="left" vertical="top"/>
      <protection locked="0"/>
    </xf>
    <xf numFmtId="0" fontId="0" fillId="0" borderId="12" xfId="0" applyFont="1" applyBorder="1" applyAlignment="1" applyProtection="1">
      <alignment horizontal="left" vertical="top"/>
      <protection locked="0"/>
    </xf>
    <xf numFmtId="0" fontId="0" fillId="0" borderId="8" xfId="0" applyFont="1" applyBorder="1" applyAlignment="1" applyProtection="1">
      <alignment horizontal="left" vertical="top"/>
      <protection locked="0"/>
    </xf>
    <xf numFmtId="0" fontId="2" fillId="3" borderId="14" xfId="0" applyFont="1" applyFill="1" applyBorder="1" applyAlignment="1">
      <alignment horizontal="center" wrapText="1"/>
    </xf>
    <xf numFmtId="0" fontId="2" fillId="3" borderId="15" xfId="0" applyFont="1" applyFill="1" applyBorder="1" applyAlignment="1">
      <alignment horizontal="center" wrapText="1"/>
    </xf>
    <xf numFmtId="0" fontId="2" fillId="3" borderId="34" xfId="0" applyFont="1" applyFill="1" applyBorder="1" applyAlignment="1">
      <alignment horizontal="center" wrapText="1"/>
    </xf>
    <xf numFmtId="0" fontId="0" fillId="3" borderId="0" xfId="0" applyFont="1" applyFill="1" applyBorder="1" applyAlignment="1">
      <alignment horizontal="left" wrapText="1"/>
    </xf>
    <xf numFmtId="0" fontId="0" fillId="0" borderId="0" xfId="0" applyAlignment="1">
      <alignment horizontal="left" wrapText="1"/>
    </xf>
    <xf numFmtId="0" fontId="0" fillId="0" borderId="36" xfId="0" applyBorder="1" applyAlignment="1">
      <alignment horizontal="left" wrapText="1"/>
    </xf>
    <xf numFmtId="0" fontId="0" fillId="0" borderId="0" xfId="0" applyFont="1" applyAlignment="1">
      <alignment horizontal="center" vertical="center"/>
    </xf>
    <xf numFmtId="164" fontId="0" fillId="2" borderId="40" xfId="0" applyNumberFormat="1" applyFont="1" applyFill="1" applyBorder="1" applyAlignment="1" applyProtection="1">
      <alignment horizontal="left"/>
      <protection locked="0"/>
    </xf>
    <xf numFmtId="164" fontId="0" fillId="2" borderId="32" xfId="0" applyNumberFormat="1" applyFont="1" applyFill="1" applyBorder="1" applyAlignment="1" applyProtection="1">
      <alignment horizontal="left"/>
      <protection locked="0"/>
    </xf>
    <xf numFmtId="0" fontId="7" fillId="0" borderId="0" xfId="0" applyFont="1" applyFill="1" applyBorder="1" applyAlignment="1">
      <alignment horizontal="left"/>
    </xf>
    <xf numFmtId="0" fontId="7" fillId="0" borderId="0" xfId="0" applyFont="1" applyFill="1" applyBorder="1" applyAlignment="1">
      <alignment wrapText="1"/>
    </xf>
    <xf numFmtId="0" fontId="7" fillId="0" borderId="3" xfId="0" applyFont="1" applyBorder="1" applyAlignment="1"/>
    <xf numFmtId="0" fontId="7" fillId="0" borderId="4" xfId="0" applyFont="1" applyBorder="1" applyAlignment="1"/>
    <xf numFmtId="0" fontId="7" fillId="0" borderId="7" xfId="0" applyFont="1" applyBorder="1" applyAlignment="1"/>
    <xf numFmtId="0" fontId="7" fillId="0" borderId="8" xfId="0" applyFont="1" applyBorder="1" applyAlignment="1"/>
    <xf numFmtId="0" fontId="13" fillId="0" borderId="5" xfId="0" applyFont="1" applyBorder="1" applyAlignment="1">
      <alignment horizontal="center"/>
    </xf>
    <xf numFmtId="0" fontId="13" fillId="0" borderId="13" xfId="0" applyFont="1" applyBorder="1" applyAlignment="1">
      <alignment horizontal="center"/>
    </xf>
    <xf numFmtId="0" fontId="13" fillId="0" borderId="6" xfId="0" applyFont="1" applyBorder="1" applyAlignment="1">
      <alignment horizontal="center"/>
    </xf>
    <xf numFmtId="0" fontId="13" fillId="0" borderId="9" xfId="0" applyFont="1" applyBorder="1" applyAlignment="1">
      <alignment horizontal="center" wrapText="1"/>
    </xf>
    <xf numFmtId="0" fontId="13" fillId="0" borderId="10" xfId="0" applyFont="1" applyBorder="1" applyAlignment="1">
      <alignment horizontal="center" wrapText="1"/>
    </xf>
    <xf numFmtId="0" fontId="13" fillId="0" borderId="11" xfId="0" applyFont="1" applyBorder="1" applyAlignment="1">
      <alignment horizontal="center" wrapText="1"/>
    </xf>
    <xf numFmtId="0" fontId="13" fillId="0" borderId="7" xfId="0" applyFont="1" applyBorder="1" applyAlignment="1">
      <alignment horizontal="center" wrapText="1"/>
    </xf>
    <xf numFmtId="0" fontId="13" fillId="0" borderId="12" xfId="0" applyFont="1" applyBorder="1" applyAlignment="1">
      <alignment horizontal="center" wrapText="1"/>
    </xf>
    <xf numFmtId="0" fontId="13" fillId="0" borderId="8" xfId="0" applyFont="1" applyBorder="1" applyAlignment="1">
      <alignment horizont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xf numFmtId="0" fontId="7"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574040</xdr:colOff>
      <xdr:row>0</xdr:row>
      <xdr:rowOff>17780</xdr:rowOff>
    </xdr:from>
    <xdr:to>
      <xdr:col>7</xdr:col>
      <xdr:colOff>302260</xdr:colOff>
      <xdr:row>1</xdr:row>
      <xdr:rowOff>7620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4040" y="17780"/>
          <a:ext cx="5755640" cy="759460"/>
        </a:xfrm>
        <a:prstGeom prst="rect">
          <a:avLst/>
        </a:prstGeom>
      </xdr:spPr>
    </xdr:pic>
    <xdr:clientData/>
  </xdr:twoCellAnchor>
  <xdr:twoCellAnchor editAs="oneCell">
    <xdr:from>
      <xdr:col>0</xdr:col>
      <xdr:colOff>680720</xdr:colOff>
      <xdr:row>55</xdr:row>
      <xdr:rowOff>10160</xdr:rowOff>
    </xdr:from>
    <xdr:to>
      <xdr:col>7</xdr:col>
      <xdr:colOff>408940</xdr:colOff>
      <xdr:row>56</xdr:row>
      <xdr:rowOff>1</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720" y="10160"/>
          <a:ext cx="5791200"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topLeftCell="A78" zoomScale="85" zoomScaleNormal="85" zoomScaleSheetLayoutView="85" workbookViewId="0">
      <selection activeCell="N2" sqref="N2"/>
    </sheetView>
  </sheetViews>
  <sheetFormatPr defaultRowHeight="14.4" x14ac:dyDescent="0.3"/>
  <cols>
    <col min="1" max="1" width="12.5546875" style="9" customWidth="1"/>
    <col min="2" max="8" width="12.5546875" style="1" customWidth="1"/>
    <col min="9" max="17" width="7.88671875" style="1" customWidth="1"/>
    <col min="18" max="16384" width="8.88671875" style="1"/>
  </cols>
  <sheetData>
    <row r="1" spans="1:16" ht="60.6" customHeight="1" x14ac:dyDescent="0.3">
      <c r="A1" s="102"/>
      <c r="B1" s="102"/>
      <c r="C1" s="102"/>
      <c r="D1" s="102"/>
      <c r="E1" s="102"/>
      <c r="F1" s="102"/>
      <c r="G1" s="102"/>
      <c r="H1" s="102"/>
    </row>
    <row r="2" spans="1:16" ht="30.6" customHeight="1" x14ac:dyDescent="0.7">
      <c r="A2" s="107" t="s">
        <v>0</v>
      </c>
      <c r="B2" s="107"/>
      <c r="C2" s="107"/>
      <c r="D2" s="107"/>
      <c r="E2" s="107"/>
      <c r="F2" s="107"/>
      <c r="G2" s="107"/>
      <c r="H2" s="107"/>
    </row>
    <row r="3" spans="1:16" ht="4.95" customHeight="1" x14ac:dyDescent="0.3">
      <c r="A3" s="102"/>
      <c r="B3" s="102"/>
      <c r="C3" s="102"/>
      <c r="D3" s="102"/>
      <c r="E3" s="102"/>
      <c r="F3" s="102"/>
      <c r="G3" s="102"/>
      <c r="H3" s="102"/>
    </row>
    <row r="4" spans="1:16" ht="13.8" customHeight="1" x14ac:dyDescent="0.3">
      <c r="A4" s="153" t="s">
        <v>76</v>
      </c>
      <c r="B4" s="153"/>
      <c r="C4" s="153"/>
      <c r="D4" s="153"/>
      <c r="E4" s="153"/>
      <c r="F4" s="153"/>
      <c r="G4" s="153"/>
      <c r="H4" s="153"/>
    </row>
    <row r="5" spans="1:16" ht="4.95" customHeight="1" x14ac:dyDescent="0.3">
      <c r="A5" s="102"/>
      <c r="B5" s="102"/>
      <c r="C5" s="102"/>
      <c r="D5" s="102"/>
      <c r="E5" s="102"/>
      <c r="F5" s="102"/>
      <c r="G5" s="102"/>
      <c r="H5" s="102"/>
    </row>
    <row r="6" spans="1:16" ht="13.95" customHeight="1" x14ac:dyDescent="0.3">
      <c r="A6" s="2" t="s">
        <v>60</v>
      </c>
      <c r="B6" s="2"/>
      <c r="C6" s="3"/>
      <c r="D6" s="4"/>
      <c r="E6" s="108"/>
      <c r="F6" s="102"/>
      <c r="G6" s="102"/>
      <c r="H6" s="102"/>
    </row>
    <row r="7" spans="1:16" ht="4.95" customHeight="1" x14ac:dyDescent="0.3">
      <c r="A7" s="102"/>
      <c r="B7" s="102"/>
      <c r="C7" s="102"/>
      <c r="D7" s="102"/>
      <c r="E7" s="102"/>
      <c r="F7" s="102"/>
      <c r="G7" s="102"/>
      <c r="H7" s="102"/>
    </row>
    <row r="8" spans="1:16" ht="13.95" customHeight="1" x14ac:dyDescent="0.3">
      <c r="A8" s="105" t="s">
        <v>61</v>
      </c>
      <c r="B8" s="105"/>
      <c r="C8" s="105"/>
      <c r="D8" s="105"/>
      <c r="E8" s="105"/>
      <c r="F8" s="105"/>
      <c r="G8" s="105"/>
      <c r="H8" s="105"/>
    </row>
    <row r="9" spans="1:16" ht="4.95" customHeight="1" thickBot="1" x14ac:dyDescent="0.35">
      <c r="A9" s="102"/>
      <c r="B9" s="102"/>
      <c r="C9" s="102"/>
      <c r="D9" s="102"/>
      <c r="E9" s="102"/>
      <c r="F9" s="102"/>
      <c r="G9" s="102"/>
      <c r="H9" s="102"/>
    </row>
    <row r="10" spans="1:16" ht="32.4" customHeight="1" thickTop="1" thickBot="1" x14ac:dyDescent="0.35">
      <c r="A10" s="94" t="s">
        <v>4</v>
      </c>
      <c r="B10" s="94" t="s">
        <v>58</v>
      </c>
      <c r="C10" s="110" t="s">
        <v>59</v>
      </c>
      <c r="D10" s="110"/>
      <c r="E10" s="110"/>
      <c r="F10" s="94" t="s">
        <v>1</v>
      </c>
      <c r="G10" s="94" t="s">
        <v>2</v>
      </c>
      <c r="H10" s="94" t="s">
        <v>3</v>
      </c>
      <c r="P10" s="31"/>
    </row>
    <row r="11" spans="1:16" s="5" customFormat="1" ht="13.95" customHeight="1" thickTop="1" thickBot="1" x14ac:dyDescent="0.35">
      <c r="A11" s="47" t="str">
        <f>IF($D$6 &gt; 0.9,1, "")</f>
        <v/>
      </c>
      <c r="B11" s="61"/>
      <c r="C11" s="111"/>
      <c r="D11" s="111"/>
      <c r="E11" s="111"/>
      <c r="F11" s="46"/>
      <c r="G11" s="79"/>
      <c r="H11" s="96"/>
      <c r="I11" s="135" t="s">
        <v>36</v>
      </c>
      <c r="J11" s="136"/>
      <c r="K11" s="136"/>
      <c r="L11" s="136"/>
      <c r="M11" s="136"/>
      <c r="N11" s="136"/>
      <c r="O11" s="136"/>
      <c r="P11" s="137"/>
    </row>
    <row r="12" spans="1:16" ht="13.95" customHeight="1" thickTop="1" x14ac:dyDescent="0.3">
      <c r="A12" s="47" t="str">
        <f>IF($D$6 &gt; 1.9,2, "")</f>
        <v/>
      </c>
      <c r="B12" s="4"/>
      <c r="C12" s="112"/>
      <c r="D12" s="113"/>
      <c r="E12" s="113"/>
      <c r="F12" s="77"/>
      <c r="G12" s="6"/>
      <c r="H12" s="78"/>
      <c r="I12" s="95" t="s">
        <v>43</v>
      </c>
      <c r="J12" s="133" t="s">
        <v>38</v>
      </c>
      <c r="K12" s="133"/>
      <c r="L12" s="133"/>
      <c r="M12" s="133"/>
      <c r="N12" s="133"/>
      <c r="O12" s="133"/>
      <c r="P12" s="134"/>
    </row>
    <row r="13" spans="1:16" ht="13.95" customHeight="1" x14ac:dyDescent="0.3">
      <c r="A13" s="47" t="str">
        <f>IF($D$6 &gt; 2.9,3, "")</f>
        <v/>
      </c>
      <c r="B13" s="4"/>
      <c r="C13" s="112"/>
      <c r="D13" s="113"/>
      <c r="E13" s="113"/>
      <c r="F13" s="77"/>
      <c r="G13" s="6"/>
      <c r="H13" s="78"/>
      <c r="I13" s="51" t="s">
        <v>41</v>
      </c>
      <c r="J13" s="129" t="s">
        <v>39</v>
      </c>
      <c r="K13" s="129"/>
      <c r="L13" s="129"/>
      <c r="M13" s="129"/>
      <c r="N13" s="129"/>
      <c r="O13" s="129"/>
      <c r="P13" s="130"/>
    </row>
    <row r="14" spans="1:16" ht="13.95" customHeight="1" x14ac:dyDescent="0.3">
      <c r="A14" s="47" t="str">
        <f>IF($D$6 &gt; 3.9,4, "")</f>
        <v/>
      </c>
      <c r="B14" s="4"/>
      <c r="C14" s="112"/>
      <c r="D14" s="113"/>
      <c r="E14" s="113"/>
      <c r="F14" s="77"/>
      <c r="G14" s="6"/>
      <c r="H14" s="78"/>
      <c r="I14" s="53" t="s">
        <v>35</v>
      </c>
      <c r="J14" s="92" t="s">
        <v>40</v>
      </c>
      <c r="K14" s="92"/>
      <c r="L14" s="92"/>
      <c r="M14" s="92"/>
      <c r="N14" s="92"/>
      <c r="O14" s="92"/>
      <c r="P14" s="93"/>
    </row>
    <row r="15" spans="1:16" ht="13.95" customHeight="1" x14ac:dyDescent="0.3">
      <c r="A15" s="47" t="str">
        <f>IF($D$6 &gt; 4.9,5, "")</f>
        <v/>
      </c>
      <c r="B15" s="4"/>
      <c r="C15" s="112"/>
      <c r="D15" s="113"/>
      <c r="E15" s="113"/>
      <c r="F15" s="77"/>
      <c r="G15" s="6"/>
      <c r="H15" s="78"/>
      <c r="I15" s="53" t="s">
        <v>42</v>
      </c>
      <c r="J15" s="92" t="s">
        <v>37</v>
      </c>
      <c r="K15" s="92"/>
      <c r="L15" s="92"/>
      <c r="M15" s="92"/>
      <c r="N15" s="92"/>
      <c r="O15" s="92"/>
      <c r="P15" s="93"/>
    </row>
    <row r="16" spans="1:16" ht="13.95" customHeight="1" x14ac:dyDescent="0.3">
      <c r="A16" s="47" t="str">
        <f>IF($D$6 &gt; 5.9,6, "")</f>
        <v/>
      </c>
      <c r="B16" s="4"/>
      <c r="C16" s="154"/>
      <c r="D16" s="154"/>
      <c r="E16" s="154"/>
      <c r="F16" s="77"/>
      <c r="G16" s="6"/>
      <c r="H16" s="78"/>
      <c r="I16" s="53" t="s">
        <v>45</v>
      </c>
      <c r="J16" s="129" t="s">
        <v>72</v>
      </c>
      <c r="K16" s="129"/>
      <c r="L16" s="129"/>
      <c r="M16" s="129"/>
      <c r="N16" s="129"/>
      <c r="O16" s="129"/>
      <c r="P16" s="130"/>
    </row>
    <row r="17" spans="1:16" ht="13.95" customHeight="1" thickBot="1" x14ac:dyDescent="0.35">
      <c r="A17" s="47" t="str">
        <f>IF($D$6 &gt; 6.9,7, "")</f>
        <v/>
      </c>
      <c r="B17" s="56"/>
      <c r="C17" s="126"/>
      <c r="D17" s="126"/>
      <c r="E17" s="126"/>
      <c r="F17" s="77"/>
      <c r="G17" s="6"/>
      <c r="H17" s="78"/>
      <c r="I17" s="54" t="s">
        <v>55</v>
      </c>
      <c r="J17" s="131" t="s">
        <v>73</v>
      </c>
      <c r="K17" s="131"/>
      <c r="L17" s="131"/>
      <c r="M17" s="131"/>
      <c r="N17" s="131"/>
      <c r="O17" s="131"/>
      <c r="P17" s="132"/>
    </row>
    <row r="18" spans="1:16" ht="13.95" customHeight="1" thickTop="1" thickBot="1" x14ac:dyDescent="0.35">
      <c r="A18" s="47" t="str">
        <f>IF($D$6 &gt; 7.9,8, "")</f>
        <v/>
      </c>
      <c r="B18" s="56"/>
      <c r="C18" s="126"/>
      <c r="D18" s="126"/>
      <c r="E18" s="126"/>
      <c r="F18" s="77"/>
      <c r="G18" s="6"/>
      <c r="H18" s="78"/>
    </row>
    <row r="19" spans="1:16" ht="13.95" customHeight="1" thickTop="1" thickBot="1" x14ac:dyDescent="0.35">
      <c r="A19" s="47" t="str">
        <f>IF($D$6 &gt; 8.9,9, "")</f>
        <v/>
      </c>
      <c r="B19" s="56"/>
      <c r="C19" s="126"/>
      <c r="D19" s="126"/>
      <c r="E19" s="126"/>
      <c r="F19" s="77"/>
      <c r="G19" s="6"/>
      <c r="H19" s="78"/>
      <c r="I19" s="147" t="s">
        <v>44</v>
      </c>
      <c r="J19" s="148"/>
      <c r="K19" s="148"/>
      <c r="L19" s="148"/>
      <c r="M19" s="148"/>
      <c r="N19" s="148"/>
      <c r="O19" s="148"/>
      <c r="P19" s="149"/>
    </row>
    <row r="20" spans="1:16" ht="13.95" customHeight="1" thickTop="1" x14ac:dyDescent="0.3">
      <c r="A20" s="47" t="str">
        <f>IF($D$6 &gt; 9.9,10, "")</f>
        <v/>
      </c>
      <c r="B20" s="56"/>
      <c r="C20" s="126"/>
      <c r="D20" s="126"/>
      <c r="E20" s="126"/>
      <c r="F20" s="77"/>
      <c r="G20" s="6"/>
      <c r="H20" s="78"/>
      <c r="I20" s="51" t="s">
        <v>43</v>
      </c>
      <c r="J20" s="30" t="s">
        <v>38</v>
      </c>
      <c r="K20" s="30"/>
      <c r="L20" s="30"/>
      <c r="M20" s="30"/>
      <c r="N20" s="30"/>
      <c r="O20" s="30"/>
      <c r="P20" s="52"/>
    </row>
    <row r="21" spans="1:16" ht="13.95" customHeight="1" x14ac:dyDescent="0.3">
      <c r="A21" s="47" t="str">
        <f>IF($D$6 &gt; 10.9,11, "")</f>
        <v/>
      </c>
      <c r="B21" s="56"/>
      <c r="C21" s="126"/>
      <c r="D21" s="126"/>
      <c r="E21" s="126"/>
      <c r="F21" s="77"/>
      <c r="G21" s="6"/>
      <c r="H21" s="78"/>
      <c r="I21" s="51" t="s">
        <v>41</v>
      </c>
      <c r="J21" s="150" t="s">
        <v>69</v>
      </c>
      <c r="K21" s="151"/>
      <c r="L21" s="151"/>
      <c r="M21" s="151"/>
      <c r="N21" s="151"/>
      <c r="O21" s="151"/>
      <c r="P21" s="152"/>
    </row>
    <row r="22" spans="1:16" ht="13.95" customHeight="1" x14ac:dyDescent="0.3">
      <c r="A22" s="47" t="str">
        <f>IF($D$6 &gt; 11.9,12, "")</f>
        <v/>
      </c>
      <c r="B22" s="56"/>
      <c r="C22" s="126"/>
      <c r="D22" s="126"/>
      <c r="E22" s="126"/>
      <c r="F22" s="77"/>
      <c r="G22" s="6"/>
      <c r="H22" s="78"/>
      <c r="I22" s="53" t="s">
        <v>35</v>
      </c>
      <c r="J22" s="30" t="s">
        <v>47</v>
      </c>
      <c r="K22" s="30"/>
      <c r="L22" s="30"/>
      <c r="M22" s="30"/>
      <c r="N22" s="30"/>
      <c r="O22" s="30"/>
      <c r="P22" s="52"/>
    </row>
    <row r="23" spans="1:16" ht="13.95" customHeight="1" x14ac:dyDescent="0.3">
      <c r="A23" s="47" t="str">
        <f>IF($D$6 &gt; 12.9,13, "")</f>
        <v/>
      </c>
      <c r="B23" s="56"/>
      <c r="C23" s="126"/>
      <c r="D23" s="126"/>
      <c r="E23" s="126"/>
      <c r="F23" s="77"/>
      <c r="G23" s="6"/>
      <c r="H23" s="78"/>
      <c r="I23" s="53" t="s">
        <v>42</v>
      </c>
      <c r="J23" s="29" t="s">
        <v>54</v>
      </c>
      <c r="K23" s="29"/>
      <c r="L23" s="29"/>
      <c r="M23" s="29"/>
      <c r="N23" s="29"/>
      <c r="O23" s="29"/>
      <c r="P23" s="55"/>
    </row>
    <row r="24" spans="1:16" ht="13.95" customHeight="1" x14ac:dyDescent="0.3">
      <c r="A24" s="47" t="str">
        <f>IF($D$6 &gt; 13.9,14, "")</f>
        <v/>
      </c>
      <c r="B24" s="56"/>
      <c r="C24" s="126"/>
      <c r="D24" s="126"/>
      <c r="E24" s="126"/>
      <c r="F24" s="77"/>
      <c r="G24" s="6"/>
      <c r="H24" s="78"/>
      <c r="I24" s="53" t="s">
        <v>45</v>
      </c>
      <c r="J24" s="129" t="s">
        <v>48</v>
      </c>
      <c r="K24" s="129"/>
      <c r="L24" s="129"/>
      <c r="M24" s="129"/>
      <c r="N24" s="129"/>
      <c r="O24" s="129"/>
      <c r="P24" s="130"/>
    </row>
    <row r="25" spans="1:16" ht="13.95" customHeight="1" thickBot="1" x14ac:dyDescent="0.35">
      <c r="A25" s="48" t="str">
        <f>IF($D$6 &gt; 14.9,15, "")</f>
        <v/>
      </c>
      <c r="B25" s="57"/>
      <c r="C25" s="155"/>
      <c r="D25" s="155"/>
      <c r="E25" s="155"/>
      <c r="F25" s="49"/>
      <c r="G25" s="90"/>
      <c r="H25" s="50"/>
      <c r="I25" s="54" t="s">
        <v>55</v>
      </c>
      <c r="J25" s="127" t="s">
        <v>46</v>
      </c>
      <c r="K25" s="127"/>
      <c r="L25" s="127"/>
      <c r="M25" s="127"/>
      <c r="N25" s="127"/>
      <c r="O25" s="127"/>
      <c r="P25" s="128"/>
    </row>
    <row r="26" spans="1:16" ht="4.95" customHeight="1" thickTop="1" x14ac:dyDescent="0.3">
      <c r="A26" s="102"/>
      <c r="B26" s="102"/>
      <c r="C26" s="102"/>
      <c r="D26" s="102"/>
      <c r="E26" s="102"/>
      <c r="F26" s="102"/>
      <c r="G26" s="102"/>
      <c r="H26" s="102"/>
    </row>
    <row r="27" spans="1:16" ht="15.75" customHeight="1" x14ac:dyDescent="0.3">
      <c r="A27" s="2"/>
      <c r="B27" s="2" t="s">
        <v>56</v>
      </c>
      <c r="C27" s="2"/>
      <c r="D27" s="2"/>
      <c r="E27" s="2"/>
      <c r="F27" s="2"/>
      <c r="G27" s="2"/>
      <c r="H27" s="23"/>
    </row>
    <row r="28" spans="1:16" ht="13.95" customHeight="1" x14ac:dyDescent="0.3">
      <c r="A28" s="102"/>
      <c r="B28" s="102"/>
      <c r="C28" s="1" t="s">
        <v>5</v>
      </c>
      <c r="D28" s="6"/>
      <c r="E28" s="1" t="s">
        <v>9</v>
      </c>
      <c r="F28" s="102"/>
      <c r="G28" s="102"/>
      <c r="H28" s="102"/>
    </row>
    <row r="29" spans="1:16" ht="4.95" customHeight="1" x14ac:dyDescent="0.3">
      <c r="A29" s="102"/>
      <c r="B29" s="102"/>
      <c r="D29" s="45"/>
      <c r="F29" s="102"/>
      <c r="G29" s="102"/>
      <c r="H29" s="102"/>
    </row>
    <row r="30" spans="1:16" ht="13.95" customHeight="1" x14ac:dyDescent="0.3">
      <c r="A30" s="102"/>
      <c r="B30" s="102"/>
      <c r="C30" s="1" t="s">
        <v>6</v>
      </c>
      <c r="D30" s="6"/>
      <c r="E30" s="1" t="s">
        <v>9</v>
      </c>
      <c r="F30" s="102"/>
      <c r="G30" s="102"/>
      <c r="H30" s="102"/>
    </row>
    <row r="31" spans="1:16" ht="4.95" customHeight="1" x14ac:dyDescent="0.3">
      <c r="A31" s="102"/>
      <c r="B31" s="102"/>
      <c r="D31" s="45"/>
      <c r="F31" s="102"/>
      <c r="G31" s="102"/>
      <c r="H31" s="102"/>
    </row>
    <row r="32" spans="1:16" ht="13.8" customHeight="1" x14ac:dyDescent="0.3">
      <c r="A32" s="102"/>
      <c r="B32" s="102"/>
      <c r="C32" s="1" t="s">
        <v>70</v>
      </c>
      <c r="D32" s="6"/>
      <c r="E32" s="1" t="s">
        <v>32</v>
      </c>
      <c r="F32" s="102"/>
      <c r="G32" s="102"/>
      <c r="H32" s="102"/>
    </row>
    <row r="33" spans="1:9" ht="4.95" customHeight="1" x14ac:dyDescent="0.3">
      <c r="A33" s="102"/>
      <c r="B33" s="102"/>
      <c r="D33" s="45"/>
      <c r="F33" s="102"/>
      <c r="G33" s="102"/>
      <c r="H33" s="102"/>
    </row>
    <row r="34" spans="1:9" ht="13.95" customHeight="1" x14ac:dyDescent="0.3">
      <c r="A34" s="102"/>
      <c r="B34" s="102"/>
      <c r="C34" s="1" t="s">
        <v>7</v>
      </c>
      <c r="D34" s="6"/>
      <c r="E34" s="1" t="s">
        <v>9</v>
      </c>
      <c r="F34" s="102"/>
      <c r="G34" s="102"/>
      <c r="H34" s="102"/>
    </row>
    <row r="35" spans="1:9" ht="4.95" customHeight="1" x14ac:dyDescent="0.3">
      <c r="A35" s="102"/>
      <c r="B35" s="102"/>
      <c r="D35" s="45"/>
      <c r="F35" s="102"/>
      <c r="G35" s="102"/>
      <c r="H35" s="102"/>
    </row>
    <row r="36" spans="1:9" ht="13.95" customHeight="1" x14ac:dyDescent="0.3">
      <c r="A36" s="102"/>
      <c r="B36" s="102"/>
      <c r="C36" s="1" t="s">
        <v>8</v>
      </c>
      <c r="D36" s="6"/>
      <c r="E36" s="1" t="s">
        <v>9</v>
      </c>
      <c r="F36" s="102"/>
      <c r="G36" s="102"/>
      <c r="H36" s="102"/>
    </row>
    <row r="37" spans="1:9" ht="4.95" customHeight="1" x14ac:dyDescent="0.3">
      <c r="A37" s="109"/>
      <c r="B37" s="109"/>
      <c r="C37" s="109"/>
      <c r="D37" s="109"/>
      <c r="E37" s="109"/>
      <c r="F37" s="109"/>
      <c r="G37" s="109"/>
      <c r="H37" s="109"/>
    </row>
    <row r="38" spans="1:9" ht="13.95" customHeight="1" x14ac:dyDescent="0.3">
      <c r="A38" s="2" t="s">
        <v>78</v>
      </c>
      <c r="G38" s="4"/>
      <c r="H38" s="101" t="str">
        <f>IF(G38="no",0.9,IF(G38="yes",1,""))</f>
        <v/>
      </c>
    </row>
    <row r="39" spans="1:9" ht="4.95" customHeight="1" x14ac:dyDescent="0.3">
      <c r="A39" s="102"/>
      <c r="B39" s="102"/>
      <c r="C39" s="102"/>
      <c r="D39" s="102"/>
      <c r="E39" s="102"/>
      <c r="F39" s="102"/>
      <c r="G39" s="102"/>
      <c r="H39" s="102"/>
    </row>
    <row r="40" spans="1:9" ht="13.95" customHeight="1" x14ac:dyDescent="0.3">
      <c r="A40" s="105" t="s">
        <v>11</v>
      </c>
      <c r="B40" s="105"/>
      <c r="C40" s="105"/>
      <c r="D40" s="105"/>
      <c r="E40" s="105"/>
      <c r="F40" s="105"/>
      <c r="G40" s="105"/>
      <c r="H40" s="105"/>
    </row>
    <row r="41" spans="1:9" ht="4.95" customHeight="1" x14ac:dyDescent="0.3">
      <c r="A41" s="102"/>
      <c r="B41" s="102"/>
      <c r="C41" s="102"/>
      <c r="D41" s="102"/>
      <c r="E41" s="102"/>
      <c r="F41" s="102"/>
      <c r="G41" s="102"/>
      <c r="H41" s="102"/>
    </row>
    <row r="42" spans="1:9" ht="13.95" customHeight="1" x14ac:dyDescent="0.3">
      <c r="A42" s="103" t="s">
        <v>49</v>
      </c>
      <c r="B42" s="103"/>
      <c r="C42" s="103"/>
      <c r="D42" s="103"/>
      <c r="E42" s="104"/>
      <c r="F42" s="4"/>
      <c r="G42" s="106">
        <f>IF(F42="yes", 0.02, 0)</f>
        <v>0</v>
      </c>
      <c r="H42" s="106"/>
      <c r="I42" s="7"/>
    </row>
    <row r="43" spans="1:9" ht="4.95" customHeight="1" x14ac:dyDescent="0.3">
      <c r="A43" s="102"/>
      <c r="B43" s="102"/>
      <c r="C43" s="102"/>
      <c r="D43" s="102"/>
      <c r="E43" s="102"/>
      <c r="F43" s="102"/>
      <c r="G43" s="102"/>
      <c r="H43" s="102"/>
    </row>
    <row r="44" spans="1:9" ht="13.95" customHeight="1" x14ac:dyDescent="0.3">
      <c r="A44" s="103" t="s">
        <v>12</v>
      </c>
      <c r="B44" s="103"/>
      <c r="C44" s="103"/>
      <c r="D44" s="103"/>
      <c r="E44" s="104"/>
      <c r="F44" s="4"/>
      <c r="G44" s="106">
        <f>IF(F44="yes", 0.02, 0)</f>
        <v>0</v>
      </c>
      <c r="H44" s="106"/>
    </row>
    <row r="45" spans="1:9" ht="4.95" customHeight="1" x14ac:dyDescent="0.3">
      <c r="A45" s="102"/>
      <c r="B45" s="102"/>
      <c r="C45" s="102"/>
      <c r="D45" s="102"/>
      <c r="E45" s="102"/>
      <c r="F45" s="102"/>
      <c r="G45" s="102"/>
      <c r="H45" s="102"/>
    </row>
    <row r="46" spans="1:9" ht="13.95" customHeight="1" x14ac:dyDescent="0.3">
      <c r="A46" s="103" t="s">
        <v>13</v>
      </c>
      <c r="B46" s="103"/>
      <c r="C46" s="103"/>
      <c r="D46" s="103"/>
      <c r="E46" s="104"/>
      <c r="F46" s="4"/>
      <c r="G46" s="106">
        <f>IF(F46="yes", 0.01, 0)</f>
        <v>0</v>
      </c>
      <c r="H46" s="106"/>
    </row>
    <row r="47" spans="1:9" ht="4.95" customHeight="1" x14ac:dyDescent="0.3">
      <c r="A47" s="102"/>
      <c r="B47" s="102"/>
      <c r="C47" s="102"/>
      <c r="D47" s="102"/>
      <c r="E47" s="102"/>
      <c r="F47" s="102"/>
      <c r="G47" s="102"/>
      <c r="H47" s="102"/>
    </row>
    <row r="48" spans="1:9" ht="13.95" customHeight="1" x14ac:dyDescent="0.3">
      <c r="A48" s="103" t="s">
        <v>14</v>
      </c>
      <c r="B48" s="103"/>
      <c r="C48" s="103"/>
      <c r="D48" s="103"/>
      <c r="E48" s="104"/>
      <c r="F48" s="4"/>
      <c r="G48" s="106">
        <f>IF(F48="yes", 0.01, 0)</f>
        <v>0</v>
      </c>
      <c r="H48" s="106"/>
    </row>
    <row r="49" spans="1:8" ht="4.95" customHeight="1" x14ac:dyDescent="0.3">
      <c r="A49" s="102"/>
      <c r="B49" s="102"/>
      <c r="C49" s="102"/>
      <c r="D49" s="102"/>
      <c r="E49" s="102"/>
      <c r="F49" s="102"/>
      <c r="G49" s="102"/>
      <c r="H49" s="102"/>
    </row>
    <row r="50" spans="1:8" ht="13.95" customHeight="1" x14ac:dyDescent="0.3">
      <c r="A50" s="103" t="s">
        <v>57</v>
      </c>
      <c r="B50" s="103"/>
      <c r="C50" s="103"/>
      <c r="D50" s="103"/>
      <c r="E50" s="104"/>
      <c r="F50" s="4"/>
      <c r="G50" s="106">
        <f>IF(F50="yes", 0.01, 0)</f>
        <v>0</v>
      </c>
      <c r="H50" s="106"/>
    </row>
    <row r="51" spans="1:8" ht="4.95" customHeight="1" x14ac:dyDescent="0.3">
      <c r="A51" s="102"/>
      <c r="B51" s="102"/>
      <c r="C51" s="102"/>
      <c r="D51" s="102"/>
      <c r="E51" s="102"/>
      <c r="F51" s="102"/>
      <c r="G51" s="102"/>
      <c r="H51" s="102"/>
    </row>
    <row r="52" spans="1:8" ht="13.95" customHeight="1" x14ac:dyDescent="0.3">
      <c r="A52" s="103" t="s">
        <v>50</v>
      </c>
      <c r="B52" s="103"/>
      <c r="C52" s="103"/>
      <c r="D52" s="103"/>
      <c r="E52" s="104"/>
      <c r="F52" s="4"/>
      <c r="G52" s="106">
        <f>IF(F52="yes", 0.01, 0)</f>
        <v>0</v>
      </c>
      <c r="H52" s="106"/>
    </row>
    <row r="53" spans="1:8" ht="4.95" customHeight="1" x14ac:dyDescent="0.3">
      <c r="A53" s="102"/>
      <c r="B53" s="102"/>
      <c r="C53" s="102"/>
      <c r="D53" s="102"/>
      <c r="E53" s="102"/>
      <c r="F53" s="102"/>
      <c r="G53" s="102"/>
      <c r="H53" s="102"/>
    </row>
    <row r="54" spans="1:8" ht="13.95" customHeight="1" x14ac:dyDescent="0.3">
      <c r="A54" s="2"/>
      <c r="B54" s="100" t="s">
        <v>15</v>
      </c>
      <c r="C54" s="118"/>
      <c r="D54" s="119"/>
      <c r="E54" s="8"/>
      <c r="F54" s="4"/>
      <c r="G54" s="106">
        <f>IF(F54="yes", 0.005, 0)</f>
        <v>0</v>
      </c>
      <c r="H54" s="106"/>
    </row>
    <row r="55" spans="1:8" ht="4.8" customHeight="1" x14ac:dyDescent="0.3">
      <c r="A55" s="106">
        <f>SUM(G52,G50,G48,G46,G44,G42,H38)</f>
        <v>0</v>
      </c>
      <c r="B55" s="106"/>
      <c r="C55" s="106"/>
      <c r="D55" s="106"/>
      <c r="E55" s="106"/>
      <c r="F55" s="106"/>
      <c r="G55" s="106"/>
      <c r="H55" s="106"/>
    </row>
    <row r="56" spans="1:8" ht="60.6" customHeight="1" x14ac:dyDescent="0.3">
      <c r="A56" s="102"/>
      <c r="B56" s="102"/>
      <c r="C56" s="102"/>
      <c r="D56" s="102"/>
      <c r="E56" s="102"/>
      <c r="F56" s="102"/>
      <c r="G56" s="102"/>
      <c r="H56" s="102"/>
    </row>
    <row r="57" spans="1:8" ht="21.6" customHeight="1" x14ac:dyDescent="0.3">
      <c r="A57" s="102"/>
      <c r="B57" s="102"/>
      <c r="C57" s="102"/>
      <c r="D57" s="102"/>
      <c r="E57" s="102"/>
      <c r="F57" s="102"/>
      <c r="G57" s="102"/>
      <c r="H57" s="102"/>
    </row>
    <row r="58" spans="1:8" ht="36.6" x14ac:dyDescent="0.3">
      <c r="A58" s="117" t="s">
        <v>0</v>
      </c>
      <c r="B58" s="117"/>
      <c r="C58" s="117"/>
      <c r="D58" s="117"/>
      <c r="E58" s="117"/>
      <c r="F58" s="117"/>
      <c r="G58" s="117"/>
      <c r="H58" s="117"/>
    </row>
    <row r="59" spans="1:8" ht="21.6" customHeight="1" x14ac:dyDescent="0.3">
      <c r="A59" s="102"/>
      <c r="B59" s="102"/>
      <c r="C59" s="102"/>
      <c r="D59" s="102"/>
      <c r="E59" s="102"/>
      <c r="F59" s="102"/>
      <c r="G59" s="102"/>
      <c r="H59" s="102"/>
    </row>
    <row r="60" spans="1:8" x14ac:dyDescent="0.3">
      <c r="A60" s="115" t="s">
        <v>74</v>
      </c>
      <c r="B60" s="115"/>
      <c r="C60" s="115"/>
      <c r="D60" s="115"/>
      <c r="E60" s="115"/>
      <c r="F60" s="115"/>
      <c r="G60" s="115"/>
      <c r="H60" s="115"/>
    </row>
    <row r="61" spans="1:8" x14ac:dyDescent="0.3">
      <c r="A61" s="115"/>
      <c r="B61" s="115"/>
      <c r="C61" s="115"/>
      <c r="D61" s="115"/>
      <c r="E61" s="115"/>
      <c r="F61" s="115"/>
      <c r="G61" s="115"/>
      <c r="H61" s="115"/>
    </row>
    <row r="62" spans="1:8" x14ac:dyDescent="0.3">
      <c r="A62" s="116"/>
      <c r="B62" s="116"/>
      <c r="C62" s="116"/>
      <c r="D62" s="116"/>
      <c r="E62" s="116"/>
      <c r="F62" s="116"/>
      <c r="G62" s="116"/>
      <c r="H62" s="116"/>
    </row>
    <row r="63" spans="1:8" ht="21.6" customHeight="1" thickBot="1" x14ac:dyDescent="0.35">
      <c r="A63" s="102"/>
      <c r="B63" s="102"/>
      <c r="C63" s="102"/>
      <c r="D63" s="102"/>
      <c r="E63" s="102"/>
      <c r="F63" s="102"/>
      <c r="G63" s="102"/>
      <c r="H63" s="102"/>
    </row>
    <row r="64" spans="1:8" ht="45" thickBot="1" x14ac:dyDescent="0.35">
      <c r="A64" s="35" t="s">
        <v>4</v>
      </c>
      <c r="B64" s="124" t="s">
        <v>10</v>
      </c>
      <c r="C64" s="125"/>
      <c r="D64" s="36" t="s">
        <v>71</v>
      </c>
      <c r="E64" s="36" t="s">
        <v>18</v>
      </c>
      <c r="F64" s="36" t="s">
        <v>77</v>
      </c>
      <c r="G64" s="36" t="s">
        <v>20</v>
      </c>
      <c r="H64" s="37" t="s">
        <v>19</v>
      </c>
    </row>
    <row r="65" spans="1:8" x14ac:dyDescent="0.3">
      <c r="A65" s="38" t="str">
        <f>A11</f>
        <v/>
      </c>
      <c r="B65" s="120" t="str">
        <f t="shared" ref="B65:B68" si="0">IF(ISBLANK(C11)," ",C11)</f>
        <v xml:space="preserve"> </v>
      </c>
      <c r="C65" s="121"/>
      <c r="D65" s="24" t="str">
        <f>IF(H11="","",Background!B16*Background!$G$4*(Background!G16-Background!C16)*8.35/1000000*365*$A$55)</f>
        <v/>
      </c>
      <c r="E65" s="24" t="str">
        <f>IF(H11="","",Background!B16*Background!$G$5*(Background!G16-Background!C16)*8.35/1000000*365*$A$55)</f>
        <v/>
      </c>
      <c r="F65" s="25" t="str">
        <f>IF(H11="","",Background!B16*Background!$G$6*(Background!I16-Background!D16)*365/0.0026417*$A$55)</f>
        <v/>
      </c>
      <c r="G65" s="24" t="str">
        <f>IF(H11=""," ",Background!B16*Background!$G$7*(Background!J16-Background!E16)*8.35/1000000*365*$A$55)</f>
        <v xml:space="preserve"> </v>
      </c>
      <c r="H65" s="39" t="str">
        <f>IF(H11="","",Background!B16*Background!$G$8*(Background!K16-Background!F16)*8.35/1000000*365*$A$55)</f>
        <v/>
      </c>
    </row>
    <row r="66" spans="1:8" x14ac:dyDescent="0.3">
      <c r="A66" s="38" t="str">
        <f t="shared" ref="A66:A79" si="1">A12</f>
        <v/>
      </c>
      <c r="B66" s="120" t="str">
        <f t="shared" si="0"/>
        <v xml:space="preserve"> </v>
      </c>
      <c r="C66" s="121"/>
      <c r="D66" s="24" t="str">
        <f>IF(H12="","",Background!B17*Background!$G$4*(Background!G17-Background!C17)*8.35/1000000*365*$A$55)</f>
        <v/>
      </c>
      <c r="E66" s="24" t="str">
        <f>IF(H12="","",Background!B17*Background!$G$5*(Background!G17-Background!C17)*8.35/1000000*365*$A$55)</f>
        <v/>
      </c>
      <c r="F66" s="25" t="str">
        <f>IF(H12="","",Background!B17*Background!$G$6*(Background!I17-Background!D17)*365/0.0026417*$A$55)</f>
        <v/>
      </c>
      <c r="G66" s="24" t="str">
        <f>IF(H12=""," ",Background!B17*Background!$G$7*(Background!J17-Background!E17)*8.35/1000000*365*$A$55)</f>
        <v xml:space="preserve"> </v>
      </c>
      <c r="H66" s="39" t="str">
        <f>IF(H12="","",Background!B17*Background!$G$8*(Background!K17-Background!F17)*8.35/1000000*365*$A$55)</f>
        <v/>
      </c>
    </row>
    <row r="67" spans="1:8" x14ac:dyDescent="0.3">
      <c r="A67" s="38" t="str">
        <f t="shared" si="1"/>
        <v/>
      </c>
      <c r="B67" s="120" t="str">
        <f t="shared" si="0"/>
        <v xml:space="preserve"> </v>
      </c>
      <c r="C67" s="121"/>
      <c r="D67" s="24" t="str">
        <f>IF(H13="","",Background!B18*Background!$G$4*(Background!G18-Background!C18)*8.35/1000000*365*$A$55)</f>
        <v/>
      </c>
      <c r="E67" s="24" t="str">
        <f>IF(H13="","",Background!B18*Background!$G$5*(Background!G18-Background!C18)*8.35/1000000*365*$A$55)</f>
        <v/>
      </c>
      <c r="F67" s="25" t="str">
        <f>IF(H13="","",Background!B18*Background!$G$6*(Background!I18-Background!D18)*365/0.0026417*$A$55)</f>
        <v/>
      </c>
      <c r="G67" s="24" t="str">
        <f>IF(H13=""," ",Background!B18*Background!$G$7*(Background!J18-Background!E18)*8.35/1000000*365*$A$55)</f>
        <v xml:space="preserve"> </v>
      </c>
      <c r="H67" s="39" t="str">
        <f>IF(H13="","",Background!B18*Background!$G$8*(Background!K18-Background!F18)*8.35/1000000*365*$A$55)</f>
        <v/>
      </c>
    </row>
    <row r="68" spans="1:8" x14ac:dyDescent="0.3">
      <c r="A68" s="38" t="str">
        <f t="shared" si="1"/>
        <v/>
      </c>
      <c r="B68" s="120" t="str">
        <f t="shared" si="0"/>
        <v xml:space="preserve"> </v>
      </c>
      <c r="C68" s="121"/>
      <c r="D68" s="24" t="str">
        <f>IF(H14="","",Background!B19*Background!$G$4*(Background!G19-Background!C19)*8.35/1000000*365*$A$55)</f>
        <v/>
      </c>
      <c r="E68" s="24" t="str">
        <f>IF(H14="","",Background!B19*Background!$G$5*(Background!G19-Background!C19)*8.35/1000000*365*$A$55)</f>
        <v/>
      </c>
      <c r="F68" s="25" t="str">
        <f>IF(H14="","",Background!B19*Background!$G$6*(Background!I19-Background!D19)*365/0.0026417*$A$55)</f>
        <v/>
      </c>
      <c r="G68" s="24" t="str">
        <f>IF(H14=""," ",Background!B19*Background!$G$7*(Background!J19-Background!E19)*8.35/1000000*365*$A$55)</f>
        <v xml:space="preserve"> </v>
      </c>
      <c r="H68" s="39" t="str">
        <f>IF(H14="","",Background!B19*Background!$G$8*(Background!K19-Background!F19)*8.35/1000000*365*$A$55)</f>
        <v/>
      </c>
    </row>
    <row r="69" spans="1:8" x14ac:dyDescent="0.3">
      <c r="A69" s="38" t="str">
        <f t="shared" si="1"/>
        <v/>
      </c>
      <c r="B69" s="120" t="str">
        <f>IF(ISBLANK(C15)," ",C15)</f>
        <v xml:space="preserve"> </v>
      </c>
      <c r="C69" s="121"/>
      <c r="D69" s="24" t="str">
        <f>IF(H15="","",Background!B20*Background!$G$4*(Background!G20-Background!C20)*8.35/1000000*365*$A$55)</f>
        <v/>
      </c>
      <c r="E69" s="24" t="str">
        <f>IF(H15="","",Background!B20*Background!$G$5*(Background!G20-Background!C20)*8.35/1000000*365*$A$55)</f>
        <v/>
      </c>
      <c r="F69" s="25" t="str">
        <f>IF(H15="","",Background!B20*Background!$G$6*(Background!I20-Background!D20)*365/0.0026417*$A$55)</f>
        <v/>
      </c>
      <c r="G69" s="24" t="str">
        <f>IF(H15=""," ",Background!B20*Background!$G$7*(Background!J20-Background!E20)*8.35/1000000*365*$A$55)</f>
        <v xml:space="preserve"> </v>
      </c>
      <c r="H69" s="39" t="str">
        <f>IF(H15="","",Background!B20*Background!$G$8*(Background!K20-Background!F20)*8.35/1000000*365*$A$55)</f>
        <v/>
      </c>
    </row>
    <row r="70" spans="1:8" x14ac:dyDescent="0.3">
      <c r="A70" s="38" t="str">
        <f t="shared" si="1"/>
        <v/>
      </c>
      <c r="B70" s="120" t="str">
        <f>IF(ISBLANK(C16)," ",C16)</f>
        <v xml:space="preserve"> </v>
      </c>
      <c r="C70" s="121"/>
      <c r="D70" s="24" t="str">
        <f>IF(H16="","",Background!B21*Background!$G$4*(Background!G21-Background!C21)*8.35/1000000*365*$A$55)</f>
        <v/>
      </c>
      <c r="E70" s="24" t="str">
        <f>IF(H16="","",Background!B21*Background!$G$5*(Background!G21-Background!C21)*8.35/1000000*365*$A$55)</f>
        <v/>
      </c>
      <c r="F70" s="25" t="str">
        <f>IF(H16="","",Background!B21*Background!$G$6*(Background!I21-Background!D21)*365/0.0026417*$A$55)</f>
        <v/>
      </c>
      <c r="G70" s="24" t="str">
        <f>IF(H16=""," ",Background!B21*Background!$G$7*(Background!J21-Background!E21)*8.35/1000000*365*$A$55)</f>
        <v xml:space="preserve"> </v>
      </c>
      <c r="H70" s="39" t="str">
        <f>IF(H16="","",Background!B21*Background!$G$8*(Background!K21-Background!F21)*8.35/1000000*365*$A$55)</f>
        <v/>
      </c>
    </row>
    <row r="71" spans="1:8" x14ac:dyDescent="0.3">
      <c r="A71" s="38" t="str">
        <f t="shared" si="1"/>
        <v/>
      </c>
      <c r="B71" s="120" t="str">
        <f t="shared" ref="B71:B79" si="2">IF(ISBLANK(C17)," ",C17)</f>
        <v xml:space="preserve"> </v>
      </c>
      <c r="C71" s="121"/>
      <c r="D71" s="24" t="str">
        <f>IF(H17="","",Background!B22*Background!$G$4*(Background!G22-Background!C22)*8.35/1000000*365*$A$55)</f>
        <v/>
      </c>
      <c r="E71" s="24" t="str">
        <f>IF(H17="","",Background!B22*Background!$G$5*(Background!G22-Background!C22)*8.35/1000000*365*$A$55)</f>
        <v/>
      </c>
      <c r="F71" s="25" t="str">
        <f>IF(H17="","",Background!B22*Background!$G$6*(Background!I22-Background!D22)*365/0.0026417*$A$55)</f>
        <v/>
      </c>
      <c r="G71" s="24" t="str">
        <f>IF(H17=""," ",Background!B22*Background!$G$7*(Background!J22-Background!E22)*8.35/1000000*365*$A$55)</f>
        <v xml:space="preserve"> </v>
      </c>
      <c r="H71" s="39" t="str">
        <f>IF(H17="","",Background!B22*Background!$G$8*(Background!K22-Background!F22)*8.35/1000000*365*$A$55)</f>
        <v/>
      </c>
    </row>
    <row r="72" spans="1:8" x14ac:dyDescent="0.3">
      <c r="A72" s="38" t="str">
        <f t="shared" si="1"/>
        <v/>
      </c>
      <c r="B72" s="120" t="str">
        <f t="shared" si="2"/>
        <v xml:space="preserve"> </v>
      </c>
      <c r="C72" s="121"/>
      <c r="D72" s="24" t="str">
        <f>IF(H18="","",Background!B23*Background!$G$4*(Background!G23-Background!C23)*8.35/1000000*365*$A$55)</f>
        <v/>
      </c>
      <c r="E72" s="24" t="str">
        <f>IF(H18="","",Background!B23*Background!$G$5*(Background!G23-Background!C23)*8.35/1000000*365*$A$55)</f>
        <v/>
      </c>
      <c r="F72" s="25" t="str">
        <f>IF(H18="","",Background!B23*Background!$G$6*(Background!I23-Background!D23)*365/0.0026417*$A$55)</f>
        <v/>
      </c>
      <c r="G72" s="24" t="str">
        <f>IF(H18=""," ",Background!B23*Background!$G$7*(Background!J23-Background!E23)*8.35/1000000*365*$A$55)</f>
        <v xml:space="preserve"> </v>
      </c>
      <c r="H72" s="39" t="str">
        <f>IF(H18="","",Background!B23*Background!$G$8*(Background!K23-Background!F23)*8.35/1000000*365*$A$55)</f>
        <v/>
      </c>
    </row>
    <row r="73" spans="1:8" x14ac:dyDescent="0.3">
      <c r="A73" s="38" t="str">
        <f t="shared" si="1"/>
        <v/>
      </c>
      <c r="B73" s="120" t="str">
        <f t="shared" si="2"/>
        <v xml:space="preserve"> </v>
      </c>
      <c r="C73" s="121"/>
      <c r="D73" s="24" t="str">
        <f>IF(H19="","",Background!B24*Background!$G$4*(Background!G24-Background!C24)*8.35/1000000*365*$A$55)</f>
        <v/>
      </c>
      <c r="E73" s="24" t="str">
        <f>IF(H19="","",Background!B24*Background!$G$5*(Background!G24-Background!C24)*8.35/1000000*365*$A$55)</f>
        <v/>
      </c>
      <c r="F73" s="25" t="str">
        <f>IF(H19="","",Background!B24*Background!$G$6*(Background!I24-Background!D24)*365/0.0026417*$A$55)</f>
        <v/>
      </c>
      <c r="G73" s="24" t="str">
        <f>IF(H19=""," ",Background!B24*Background!$G$7*(Background!J24-Background!E24)*8.35/1000000*365*$A$55)</f>
        <v xml:space="preserve"> </v>
      </c>
      <c r="H73" s="39" t="str">
        <f>IF(H19="","",Background!B24*Background!$G$8*(Background!K24-Background!F24)*8.35/1000000*365*$A$55)</f>
        <v/>
      </c>
    </row>
    <row r="74" spans="1:8" x14ac:dyDescent="0.3">
      <c r="A74" s="38" t="str">
        <f t="shared" si="1"/>
        <v/>
      </c>
      <c r="B74" s="120" t="str">
        <f t="shared" si="2"/>
        <v xml:space="preserve"> </v>
      </c>
      <c r="C74" s="121"/>
      <c r="D74" s="24" t="str">
        <f>IF(H20="","",Background!B25*Background!$G$4*(Background!G25-Background!C25)*8.35/1000000*365*$A$55)</f>
        <v/>
      </c>
      <c r="E74" s="24" t="str">
        <f>IF(H20="","",Background!B25*Background!$G$5*(Background!G25-Background!C25)*8.35/1000000*365*$A$55)</f>
        <v/>
      </c>
      <c r="F74" s="25" t="str">
        <f>IF(H20="","",Background!B25*Background!$G$6*(Background!I25-Background!D25)*365/0.0026417*$A$55)</f>
        <v/>
      </c>
      <c r="G74" s="24" t="str">
        <f>IF(H20=""," ",Background!B25*Background!$G$7*(Background!J25-Background!E25)*8.35/1000000*365*$A$55)</f>
        <v xml:space="preserve"> </v>
      </c>
      <c r="H74" s="39" t="str">
        <f>IF(H20="","",Background!B25*Background!$G$8*(Background!K25-Background!F25)*8.35/1000000*365*$A$55)</f>
        <v/>
      </c>
    </row>
    <row r="75" spans="1:8" x14ac:dyDescent="0.3">
      <c r="A75" s="38" t="str">
        <f t="shared" si="1"/>
        <v/>
      </c>
      <c r="B75" s="120" t="str">
        <f t="shared" si="2"/>
        <v xml:space="preserve"> </v>
      </c>
      <c r="C75" s="121"/>
      <c r="D75" s="24" t="str">
        <f>IF(H21="","",Background!B26*Background!$G$4*(Background!G26-Background!C26)*8.35/1000000*365*$A$55)</f>
        <v/>
      </c>
      <c r="E75" s="24" t="str">
        <f>IF(H21="","",Background!B26*Background!$G$5*(Background!G26-Background!C26)*8.35/1000000*365*$A$55)</f>
        <v/>
      </c>
      <c r="F75" s="25" t="str">
        <f>IF(H21="","",Background!B26*Background!$G$6*(Background!I26-Background!D26)*365/0.0026417*$A$55)</f>
        <v/>
      </c>
      <c r="G75" s="24" t="str">
        <f>IF(H21=""," ",Background!B26*Background!$G$7*(Background!J26-Background!E26)*8.35/1000000*365*$A$55)</f>
        <v xml:space="preserve"> </v>
      </c>
      <c r="H75" s="39" t="str">
        <f>IF(H21="","",Background!B26*Background!$G$8*(Background!K26-Background!F26)*8.35/1000000*365*$A$55)</f>
        <v/>
      </c>
    </row>
    <row r="76" spans="1:8" x14ac:dyDescent="0.3">
      <c r="A76" s="38" t="str">
        <f t="shared" si="1"/>
        <v/>
      </c>
      <c r="B76" s="120" t="str">
        <f t="shared" si="2"/>
        <v xml:space="preserve"> </v>
      </c>
      <c r="C76" s="121"/>
      <c r="D76" s="24" t="str">
        <f>IF(H22="","",Background!B27*Background!$G$4*(Background!G27-Background!C27)*8.35/1000000*365*$A$55)</f>
        <v/>
      </c>
      <c r="E76" s="24" t="str">
        <f>IF(H22="","",Background!B27*Background!$G$5*(Background!G27-Background!C27)*8.35/1000000*365*$A$55)</f>
        <v/>
      </c>
      <c r="F76" s="25" t="str">
        <f>IF(H22="","",Background!B27*Background!$G$6*(Background!I27-Background!D27)*365/0.0026417*$A$55)</f>
        <v/>
      </c>
      <c r="G76" s="24" t="str">
        <f>IF(H22=""," ",Background!B27*Background!$G$7*(Background!J27-Background!E27)*8.35/1000000*365*$A$55)</f>
        <v xml:space="preserve"> </v>
      </c>
      <c r="H76" s="39" t="str">
        <f>IF(H22="","",Background!B27*Background!$G$8*(Background!K27-Background!F27)*8.35/1000000*365*$A$55)</f>
        <v/>
      </c>
    </row>
    <row r="77" spans="1:8" x14ac:dyDescent="0.3">
      <c r="A77" s="38" t="str">
        <f t="shared" si="1"/>
        <v/>
      </c>
      <c r="B77" s="120" t="str">
        <f t="shared" si="2"/>
        <v xml:space="preserve"> </v>
      </c>
      <c r="C77" s="121"/>
      <c r="D77" s="24" t="str">
        <f>IF(H23="","",Background!B28*Background!$G$4*(Background!G28-Background!C28)*8.35/1000000*365*$A$55)</f>
        <v/>
      </c>
      <c r="E77" s="24" t="str">
        <f>IF(H23="","",Background!B28*Background!$G$5*(Background!G28-Background!C28)*8.35/1000000*365*$A$55)</f>
        <v/>
      </c>
      <c r="F77" s="25" t="str">
        <f>IF(H23="","",Background!B28*Background!$G$6*(Background!I28-Background!D28)*365/0.0026417*$A$55)</f>
        <v/>
      </c>
      <c r="G77" s="24" t="str">
        <f>IF(H23=""," ",Background!B28*Background!$G$7*(Background!J28-Background!E28)*8.35/1000000*365*$A$55)</f>
        <v xml:space="preserve"> </v>
      </c>
      <c r="H77" s="39" t="str">
        <f>IF(H23="","",Background!B28*Background!$G$8*(Background!K28-Background!F28)*8.35/1000000*365*$A$55)</f>
        <v/>
      </c>
    </row>
    <row r="78" spans="1:8" x14ac:dyDescent="0.3">
      <c r="A78" s="38" t="str">
        <f t="shared" si="1"/>
        <v/>
      </c>
      <c r="B78" s="120" t="str">
        <f t="shared" si="2"/>
        <v xml:space="preserve"> </v>
      </c>
      <c r="C78" s="121"/>
      <c r="D78" s="24" t="str">
        <f>IF(H24="","",Background!B29*Background!$G$4*(Background!G29-Background!C29)*8.35/1000000*365*$A$55)</f>
        <v/>
      </c>
      <c r="E78" s="24" t="str">
        <f>IF(H24="","",Background!B29*Background!$G$5*(Background!G29-Background!C29)*8.35/1000000*365*$A$55)</f>
        <v/>
      </c>
      <c r="F78" s="25" t="str">
        <f>IF(H24="","",Background!B29*Background!$G$6*(Background!I29-Background!D29)*365/0.0026417*$A$55)</f>
        <v/>
      </c>
      <c r="G78" s="24" t="str">
        <f>IF(H24=""," ",Background!B29*Background!$G$7*(Background!J29-Background!E29)*8.35/1000000*365*$A$55)</f>
        <v xml:space="preserve"> </v>
      </c>
      <c r="H78" s="39" t="str">
        <f>IF(H24="","",Background!B29*Background!$G$8*(Background!K29-Background!F29)*8.35/1000000*365*$A$55)</f>
        <v/>
      </c>
    </row>
    <row r="79" spans="1:8" ht="15" thickBot="1" x14ac:dyDescent="0.35">
      <c r="A79" s="40" t="str">
        <f t="shared" si="1"/>
        <v/>
      </c>
      <c r="B79" s="122" t="str">
        <f t="shared" si="2"/>
        <v xml:space="preserve"> </v>
      </c>
      <c r="C79" s="123"/>
      <c r="D79" s="97" t="str">
        <f>IF(H25="","",Background!B30*Background!$G$4*(Background!G30-Background!C30)*8.35/1000000*365*$A$55)</f>
        <v/>
      </c>
      <c r="E79" s="97" t="str">
        <f>IF(H25="","",Background!B30*Background!$G$5*(Background!G30-Background!C30)*8.35/1000000*365*$A$55)</f>
        <v/>
      </c>
      <c r="F79" s="98" t="str">
        <f>IF(H25="","",Background!B30*Background!$G$6*(Background!I30-Background!D30)*365/0.0026417*$A$55)</f>
        <v/>
      </c>
      <c r="G79" s="97" t="str">
        <f>IF(H25=""," ",Background!B30*Background!$G$7*(Background!J30-Background!E30)*8.35/1000000*365*$A$55)</f>
        <v xml:space="preserve"> </v>
      </c>
      <c r="H79" s="99" t="str">
        <f>IF(H25="","",Background!B30*Background!$G$8*(Background!K30-Background!F30)*8.35/1000000*365*$A$55)</f>
        <v/>
      </c>
    </row>
    <row r="80" spans="1:8" x14ac:dyDescent="0.3">
      <c r="A80" s="114"/>
      <c r="B80" s="114"/>
      <c r="C80" s="114"/>
      <c r="D80" s="114"/>
      <c r="E80" s="114"/>
      <c r="F80" s="114"/>
      <c r="G80" s="114"/>
      <c r="H80" s="114"/>
    </row>
    <row r="81" spans="1:9" x14ac:dyDescent="0.3">
      <c r="A81" s="114"/>
      <c r="B81" s="114"/>
      <c r="C81" s="114"/>
      <c r="D81" s="114"/>
      <c r="E81" s="114"/>
      <c r="F81" s="114"/>
      <c r="G81" s="114"/>
      <c r="H81" s="114"/>
    </row>
    <row r="82" spans="1:9" ht="15" thickBot="1" x14ac:dyDescent="0.35">
      <c r="A82" s="114"/>
      <c r="B82" s="114"/>
      <c r="C82" s="114"/>
      <c r="D82" s="114"/>
      <c r="E82" s="114"/>
      <c r="F82" s="114"/>
      <c r="G82" s="114"/>
      <c r="H82" s="114"/>
    </row>
    <row r="83" spans="1:9" ht="18.600000000000001" thickBot="1" x14ac:dyDescent="0.4">
      <c r="A83" s="102"/>
      <c r="B83" s="114"/>
      <c r="C83" s="41" t="s">
        <v>21</v>
      </c>
      <c r="D83" s="42" t="str">
        <f>IF(D65="","",SUM(D65:D79))</f>
        <v/>
      </c>
      <c r="E83" s="42" t="str">
        <f>IF(E65="","",SUM(E65:E79))</f>
        <v/>
      </c>
      <c r="F83" s="43" t="str">
        <f>IF(F65="","",SUM(F65:F79))</f>
        <v/>
      </c>
      <c r="G83" s="42" t="str">
        <f>IF(G65=" ","",SUM(G65:G79))</f>
        <v/>
      </c>
      <c r="H83" s="44" t="str">
        <f>IF(H65="","",SUM(H65:H79))</f>
        <v/>
      </c>
    </row>
    <row r="84" spans="1:9" x14ac:dyDescent="0.3">
      <c r="A84" s="114"/>
      <c r="B84" s="114"/>
      <c r="C84" s="114"/>
      <c r="D84" s="114"/>
      <c r="E84" s="114"/>
      <c r="F84" s="114"/>
      <c r="G84" s="114"/>
      <c r="H84" s="114"/>
    </row>
    <row r="85" spans="1:9" x14ac:dyDescent="0.3">
      <c r="A85" s="114"/>
      <c r="B85" s="114"/>
      <c r="C85" s="114"/>
      <c r="D85" s="114"/>
      <c r="E85" s="114"/>
      <c r="F85" s="114"/>
      <c r="G85" s="114"/>
      <c r="H85" s="114"/>
    </row>
    <row r="86" spans="1:9" x14ac:dyDescent="0.3">
      <c r="A86" s="114"/>
      <c r="B86" s="114"/>
      <c r="C86" s="114"/>
      <c r="D86" s="114"/>
      <c r="E86" s="114"/>
      <c r="F86" s="114"/>
      <c r="G86" s="114"/>
      <c r="H86" s="114"/>
    </row>
    <row r="87" spans="1:9" x14ac:dyDescent="0.3">
      <c r="A87" s="138" t="s">
        <v>75</v>
      </c>
      <c r="B87" s="139"/>
      <c r="C87" s="139"/>
      <c r="D87" s="139"/>
      <c r="E87" s="139"/>
      <c r="F87" s="139"/>
      <c r="G87" s="139"/>
      <c r="H87" s="140"/>
    </row>
    <row r="88" spans="1:9" x14ac:dyDescent="0.3">
      <c r="A88" s="141"/>
      <c r="B88" s="142"/>
      <c r="C88" s="142"/>
      <c r="D88" s="142"/>
      <c r="E88" s="142"/>
      <c r="F88" s="142"/>
      <c r="G88" s="142"/>
      <c r="H88" s="143"/>
      <c r="I88" s="7"/>
    </row>
    <row r="89" spans="1:9" x14ac:dyDescent="0.3">
      <c r="A89" s="141"/>
      <c r="B89" s="142"/>
      <c r="C89" s="142"/>
      <c r="D89" s="142"/>
      <c r="E89" s="142"/>
      <c r="F89" s="142"/>
      <c r="G89" s="142"/>
      <c r="H89" s="143"/>
    </row>
    <row r="90" spans="1:9" x14ac:dyDescent="0.3">
      <c r="A90" s="141"/>
      <c r="B90" s="142"/>
      <c r="C90" s="142"/>
      <c r="D90" s="142"/>
      <c r="E90" s="142"/>
      <c r="F90" s="142"/>
      <c r="G90" s="142"/>
      <c r="H90" s="143"/>
    </row>
    <row r="91" spans="1:9" x14ac:dyDescent="0.3">
      <c r="A91" s="141"/>
      <c r="B91" s="142"/>
      <c r="C91" s="142"/>
      <c r="D91" s="142"/>
      <c r="E91" s="142"/>
      <c r="F91" s="142"/>
      <c r="G91" s="142"/>
      <c r="H91" s="143"/>
    </row>
    <row r="92" spans="1:9" x14ac:dyDescent="0.3">
      <c r="A92" s="141"/>
      <c r="B92" s="142"/>
      <c r="C92" s="142"/>
      <c r="D92" s="142"/>
      <c r="E92" s="142"/>
      <c r="F92" s="142"/>
      <c r="G92" s="142"/>
      <c r="H92" s="143"/>
    </row>
    <row r="93" spans="1:9" x14ac:dyDescent="0.3">
      <c r="A93" s="144"/>
      <c r="B93" s="145"/>
      <c r="C93" s="145"/>
      <c r="D93" s="145"/>
      <c r="E93" s="145"/>
      <c r="F93" s="145"/>
      <c r="G93" s="145"/>
      <c r="H93" s="146"/>
    </row>
    <row r="94" spans="1:9" x14ac:dyDescent="0.3">
      <c r="A94" s="114"/>
      <c r="B94" s="114"/>
      <c r="C94" s="114"/>
      <c r="D94" s="114"/>
      <c r="E94" s="114"/>
      <c r="F94" s="114"/>
      <c r="G94" s="114"/>
      <c r="H94" s="114"/>
    </row>
    <row r="95" spans="1:9" x14ac:dyDescent="0.3">
      <c r="A95" s="114"/>
      <c r="B95" s="114"/>
      <c r="C95" s="114"/>
      <c r="D95" s="114"/>
      <c r="E95" s="114"/>
      <c r="F95" s="114"/>
      <c r="G95" s="114"/>
      <c r="H95" s="114"/>
    </row>
    <row r="96" spans="1:9"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sheetData>
  <sheetProtection sheet="1" objects="1" scenarios="1"/>
  <mergeCells count="89">
    <mergeCell ref="A5:H5"/>
    <mergeCell ref="A4:H4"/>
    <mergeCell ref="A84:H86"/>
    <mergeCell ref="A57:H57"/>
    <mergeCell ref="C16:E16"/>
    <mergeCell ref="C17:E17"/>
    <mergeCell ref="C18:E18"/>
    <mergeCell ref="C23:E23"/>
    <mergeCell ref="C24:E24"/>
    <mergeCell ref="C25:E25"/>
    <mergeCell ref="F28:H36"/>
    <mergeCell ref="A28:B36"/>
    <mergeCell ref="A45:H45"/>
    <mergeCell ref="A55:H55"/>
    <mergeCell ref="A7:H7"/>
    <mergeCell ref="C22:E22"/>
    <mergeCell ref="J12:P12"/>
    <mergeCell ref="I11:P11"/>
    <mergeCell ref="A94:H95"/>
    <mergeCell ref="A63:H63"/>
    <mergeCell ref="A87:H93"/>
    <mergeCell ref="I19:P19"/>
    <mergeCell ref="J24:P24"/>
    <mergeCell ref="J21:P21"/>
    <mergeCell ref="A49:H49"/>
    <mergeCell ref="A46:E46"/>
    <mergeCell ref="A48:E48"/>
    <mergeCell ref="G46:H46"/>
    <mergeCell ref="G48:H48"/>
    <mergeCell ref="A47:H47"/>
    <mergeCell ref="A43:H43"/>
    <mergeCell ref="J25:P25"/>
    <mergeCell ref="A26:H26"/>
    <mergeCell ref="J13:P13"/>
    <mergeCell ref="J16:P16"/>
    <mergeCell ref="A56:H56"/>
    <mergeCell ref="C20:E20"/>
    <mergeCell ref="C21:E21"/>
    <mergeCell ref="G54:H54"/>
    <mergeCell ref="A50:E50"/>
    <mergeCell ref="G50:H50"/>
    <mergeCell ref="J17:P17"/>
    <mergeCell ref="A9:H9"/>
    <mergeCell ref="C15:E15"/>
    <mergeCell ref="C13:E13"/>
    <mergeCell ref="C14:E14"/>
    <mergeCell ref="C19:E19"/>
    <mergeCell ref="B66:C66"/>
    <mergeCell ref="B67:C67"/>
    <mergeCell ref="B68:C68"/>
    <mergeCell ref="B76:C76"/>
    <mergeCell ref="B74:C74"/>
    <mergeCell ref="B75:C75"/>
    <mergeCell ref="B70:C70"/>
    <mergeCell ref="B71:C71"/>
    <mergeCell ref="B72:C72"/>
    <mergeCell ref="B69:C69"/>
    <mergeCell ref="A59:H59"/>
    <mergeCell ref="A83:B83"/>
    <mergeCell ref="A51:H51"/>
    <mergeCell ref="A52:E52"/>
    <mergeCell ref="G52:H52"/>
    <mergeCell ref="A60:H62"/>
    <mergeCell ref="A58:H58"/>
    <mergeCell ref="A80:H82"/>
    <mergeCell ref="A53:H53"/>
    <mergeCell ref="C54:D54"/>
    <mergeCell ref="B73:C73"/>
    <mergeCell ref="B77:C77"/>
    <mergeCell ref="B78:C78"/>
    <mergeCell ref="B79:C79"/>
    <mergeCell ref="B64:C64"/>
    <mergeCell ref="B65:C65"/>
    <mergeCell ref="A1:H1"/>
    <mergeCell ref="A42:E42"/>
    <mergeCell ref="A41:H41"/>
    <mergeCell ref="A40:H40"/>
    <mergeCell ref="A44:E44"/>
    <mergeCell ref="G42:H42"/>
    <mergeCell ref="G44:H44"/>
    <mergeCell ref="A2:H2"/>
    <mergeCell ref="A3:H3"/>
    <mergeCell ref="E6:H6"/>
    <mergeCell ref="A39:H39"/>
    <mergeCell ref="A37:H37"/>
    <mergeCell ref="A8:H8"/>
    <mergeCell ref="C10:E10"/>
    <mergeCell ref="C11:E11"/>
    <mergeCell ref="C12:E12"/>
  </mergeCells>
  <dataValidations xWindow="148" yWindow="435" count="6">
    <dataValidation allowBlank="1" showInputMessage="1" showErrorMessage="1" promptTitle="Start" prompt="Begin estimator here.  Purple cells are those that you can enter data.  You can hit tab to take you to other cells in the worksheet that require you to input data." sqref="D6"/>
    <dataValidation allowBlank="1" showInputMessage="1" showErrorMessage="1" promptTitle="WWTP Discharge Limits" prompt="If the systems were hooked up to a WWTP enter the discharge limits for the plant.  If unknown leave blank._x000a_" sqref="D28"/>
    <dataValidation allowBlank="1" showInputMessage="1" showErrorMessage="1" promptTitle="Other" prompt="Enter any other trigger which encougages septic system compliance within the area." sqref="C54:D54"/>
    <dataValidation allowBlank="1" showInputMessage="1" showErrorMessage="1" promptTitle="Identifier" prompt="Enter property identifier.  This could be an address or property identification number." sqref="C11:C25"/>
    <dataValidation allowBlank="1" showInputMessage="1" showErrorMessage="1" promptTitle="County" prompt="Enter the County the system is located in." sqref="B11:B16"/>
    <dataValidation allowBlank="1" showInputMessage="1" showErrorMessage="1" promptTitle="County" prompt="Enter the county the system is located in." sqref="B17:B25"/>
  </dataValidations>
  <pageMargins left="0.25" right="0.25" top="0.75" bottom="0.75" header="0.3" footer="0.3"/>
  <pageSetup orientation="portrait" r:id="rId1"/>
  <headerFooter>
    <oddHeader>&amp;C&amp;10&amp;K00-033Version April 2013</oddHeader>
    <oddFooter xml:space="preserve">&amp;C&amp;"-,Italic"&amp;10&amp;K00-034Developed by University of Minnesota Onsite Sewage Treatment Program,  Contact:  Sara Heger -  sheger@umn.edu </oddFooter>
  </headerFooter>
  <drawing r:id="rId2"/>
  <extLst>
    <ext xmlns:x14="http://schemas.microsoft.com/office/spreadsheetml/2009/9/main" uri="{CCE6A557-97BC-4b89-ADB6-D9C93CAAB3DF}">
      <x14:dataValidations xmlns:xm="http://schemas.microsoft.com/office/excel/2006/main" xWindow="148" yWindow="435" count="5">
        <x14:dataValidation type="list" allowBlank="1" showInputMessage="1" showErrorMessage="1" promptTitle="Management" prompt="Select Yes or No from the drop down list or type directly.  Select Yes if the Local Unit of Government tracks management of systems or No if it does not.">
          <x14:formula1>
            <xm:f>Background!$A$2:$A$3</xm:f>
          </x14:formula1>
          <xm:sqref>G38</xm:sqref>
        </x14:dataValidation>
        <x14:dataValidation type="list" allowBlank="1" showInputMessage="1" showErrorMessage="1" promptTitle="Triggers" prompt="Select Yes or No from the drop down list or type in based on the local program's (County, City, Township or Sewer District) triggers.">
          <x14:formula1>
            <xm:f>Background!$A$2:$A$3</xm:f>
          </x14:formula1>
          <xm:sqref>F42 F44 F46 F48 F52 F50 F54</xm:sqref>
        </x14:dataValidation>
        <x14:dataValidation type="list" allowBlank="1" showInputMessage="1" showErrorMessage="1" promptTitle="Bedrooms" prompt="Enter the number of bedrooms.  If unknown select NA.">
          <x14:formula1>
            <xm:f>Background!$C$2:$C$11</xm:f>
          </x14:formula1>
          <xm:sqref>F11:F25</xm:sqref>
        </x14:dataValidation>
        <x14:dataValidation type="list" allowBlank="1" showInputMessage="1" showErrorMessage="1" promptTitle="New System" prompt="Enter the type of system installed.  If unknown enter NA, if trench or bed enter 1, if mound or Type IV w/ nitrogen reduction enter 2, if a holding tank enter 3, if Type I SSTS with &lt; than three ft of separation enter 4 or if hooked up to WWTP enter 5._x000a_">
          <x14:formula1>
            <xm:f>Background!$B$2:$B$7</xm:f>
          </x14:formula1>
          <xm:sqref>H11:H25</xm:sqref>
        </x14:dataValidation>
        <x14:dataValidation type="list" allowBlank="1" showInputMessage="1" showErrorMessage="1" promptTitle="Existing System" prompt="Enter the type of existing system.  If unknown enter NA, if IPHT enter 1, if IPHT with managed septic tank enter 2, if failing to protect ground water enter 3, if compliant SSTS with 3 feet enter 4 or enter 5 if compliant system with 2 feet.">
          <x14:formula1>
            <xm:f>Background!$B$2:$B$7</xm:f>
          </x14:formula1>
          <xm:sqref>G11:G25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tabSelected="1" zoomScale="75" zoomScaleNormal="75" workbookViewId="0">
      <selection activeCell="Q9" sqref="Q9"/>
    </sheetView>
  </sheetViews>
  <sheetFormatPr defaultRowHeight="13.8" x14ac:dyDescent="0.3"/>
  <cols>
    <col min="1" max="1" width="12.6640625" style="10" customWidth="1"/>
    <col min="2" max="4" width="8.5546875" style="10" customWidth="1"/>
    <col min="5" max="5" width="8.6640625" style="10" customWidth="1"/>
    <col min="6" max="7" width="8.5546875" style="10" customWidth="1"/>
    <col min="8" max="8" width="9.77734375" style="10" customWidth="1"/>
    <col min="9" max="11" width="8.5546875" style="10" customWidth="1"/>
    <col min="12" max="16384" width="8.88671875" style="10"/>
  </cols>
  <sheetData>
    <row r="1" spans="1:11" ht="19.8" customHeight="1" x14ac:dyDescent="0.35">
      <c r="A1" s="162" t="s">
        <v>51</v>
      </c>
      <c r="B1" s="163"/>
      <c r="C1" s="164"/>
      <c r="E1" s="165" t="s">
        <v>52</v>
      </c>
      <c r="F1" s="166"/>
      <c r="G1" s="167"/>
      <c r="H1" s="171" t="s">
        <v>68</v>
      </c>
      <c r="I1" s="171"/>
      <c r="J1" s="171"/>
      <c r="K1" s="58"/>
    </row>
    <row r="2" spans="1:11" ht="14.4" customHeight="1" x14ac:dyDescent="0.3">
      <c r="A2" s="11" t="s">
        <v>16</v>
      </c>
      <c r="B2" s="12" t="s">
        <v>22</v>
      </c>
      <c r="C2" s="13" t="s">
        <v>22</v>
      </c>
      <c r="E2" s="168"/>
      <c r="F2" s="169"/>
      <c r="G2" s="170"/>
      <c r="H2" s="172"/>
      <c r="I2" s="172"/>
      <c r="J2" s="172"/>
      <c r="K2" s="58"/>
    </row>
    <row r="3" spans="1:11" ht="13.95" customHeight="1" x14ac:dyDescent="0.3">
      <c r="A3" s="14" t="s">
        <v>17</v>
      </c>
      <c r="B3" s="15">
        <v>1</v>
      </c>
      <c r="C3" s="16">
        <f>1+1</f>
        <v>2</v>
      </c>
      <c r="E3" s="173" t="s">
        <v>62</v>
      </c>
      <c r="F3" s="174"/>
      <c r="G3" s="59" t="s">
        <v>67</v>
      </c>
      <c r="H3" s="172"/>
      <c r="I3" s="172"/>
      <c r="J3" s="172"/>
      <c r="K3" s="58"/>
    </row>
    <row r="4" spans="1:11" ht="13.95" customHeight="1" x14ac:dyDescent="0.3">
      <c r="A4" s="14"/>
      <c r="B4" s="15">
        <f>B3+1</f>
        <v>2</v>
      </c>
      <c r="C4" s="16">
        <f>C3+1</f>
        <v>3</v>
      </c>
      <c r="E4" s="158" t="s">
        <v>64</v>
      </c>
      <c r="F4" s="159"/>
      <c r="G4" s="13">
        <v>420</v>
      </c>
      <c r="H4" s="172"/>
      <c r="I4" s="172"/>
      <c r="J4" s="172"/>
      <c r="K4" s="58"/>
    </row>
    <row r="5" spans="1:11" ht="13.95" customHeight="1" x14ac:dyDescent="0.3">
      <c r="A5" s="14"/>
      <c r="B5" s="15">
        <f t="shared" ref="B5:B12" si="0">B4+1</f>
        <v>3</v>
      </c>
      <c r="C5" s="16">
        <f t="shared" ref="C5:C11" si="1">C4+1</f>
        <v>4</v>
      </c>
      <c r="E5" s="158" t="s">
        <v>63</v>
      </c>
      <c r="F5" s="159"/>
      <c r="G5" s="16">
        <v>232</v>
      </c>
      <c r="H5" s="172"/>
      <c r="I5" s="172"/>
      <c r="J5" s="172"/>
      <c r="K5" s="58"/>
    </row>
    <row r="6" spans="1:11" ht="13.95" customHeight="1" x14ac:dyDescent="0.3">
      <c r="A6" s="14"/>
      <c r="B6" s="15">
        <f t="shared" si="0"/>
        <v>4</v>
      </c>
      <c r="C6" s="16">
        <f t="shared" si="1"/>
        <v>5</v>
      </c>
      <c r="E6" s="158" t="s">
        <v>79</v>
      </c>
      <c r="F6" s="159"/>
      <c r="G6" s="60">
        <v>1580000</v>
      </c>
      <c r="H6" s="172"/>
      <c r="I6" s="172"/>
      <c r="J6" s="172"/>
    </row>
    <row r="7" spans="1:11" ht="13.95" customHeight="1" x14ac:dyDescent="0.3">
      <c r="A7" s="14"/>
      <c r="B7" s="15">
        <f t="shared" si="0"/>
        <v>5</v>
      </c>
      <c r="C7" s="16">
        <f t="shared" si="1"/>
        <v>6</v>
      </c>
      <c r="E7" s="158" t="s">
        <v>65</v>
      </c>
      <c r="F7" s="159"/>
      <c r="G7" s="16">
        <v>10.4</v>
      </c>
      <c r="H7" s="172"/>
      <c r="I7" s="172"/>
      <c r="J7" s="172"/>
    </row>
    <row r="8" spans="1:11" ht="13.95" customHeight="1" x14ac:dyDescent="0.3">
      <c r="A8" s="14"/>
      <c r="B8" s="15">
        <f t="shared" si="0"/>
        <v>6</v>
      </c>
      <c r="C8" s="16">
        <f t="shared" si="1"/>
        <v>7</v>
      </c>
      <c r="E8" s="160" t="s">
        <v>66</v>
      </c>
      <c r="F8" s="161"/>
      <c r="G8" s="19">
        <v>60</v>
      </c>
      <c r="H8" s="172"/>
      <c r="I8" s="172"/>
      <c r="J8" s="172"/>
    </row>
    <row r="9" spans="1:11" ht="13.95" customHeight="1" x14ac:dyDescent="0.3">
      <c r="A9" s="14"/>
      <c r="B9" s="15">
        <f t="shared" si="0"/>
        <v>7</v>
      </c>
      <c r="C9" s="16">
        <f t="shared" si="1"/>
        <v>8</v>
      </c>
      <c r="I9" s="58"/>
      <c r="J9" s="58"/>
      <c r="K9" s="58"/>
    </row>
    <row r="10" spans="1:11" ht="13.95" customHeight="1" x14ac:dyDescent="0.3">
      <c r="A10" s="14"/>
      <c r="B10" s="15">
        <f t="shared" si="0"/>
        <v>8</v>
      </c>
      <c r="C10" s="16">
        <f t="shared" si="1"/>
        <v>9</v>
      </c>
    </row>
    <row r="11" spans="1:11" ht="13.95" customHeight="1" x14ac:dyDescent="0.3">
      <c r="A11" s="14"/>
      <c r="B11" s="15">
        <f t="shared" si="0"/>
        <v>9</v>
      </c>
      <c r="C11" s="16">
        <f t="shared" si="1"/>
        <v>10</v>
      </c>
    </row>
    <row r="12" spans="1:11" ht="13.95" customHeight="1" x14ac:dyDescent="0.3">
      <c r="A12" s="17"/>
      <c r="B12" s="18">
        <f t="shared" si="0"/>
        <v>10</v>
      </c>
      <c r="C12" s="19"/>
    </row>
    <row r="13" spans="1:11" ht="6" customHeight="1" x14ac:dyDescent="0.3"/>
    <row r="14" spans="1:11" ht="13.95" customHeight="1" x14ac:dyDescent="0.35">
      <c r="A14" s="162" t="s">
        <v>53</v>
      </c>
      <c r="B14" s="163"/>
      <c r="C14" s="163"/>
      <c r="D14" s="163"/>
      <c r="E14" s="163"/>
      <c r="F14" s="163"/>
      <c r="G14" s="163"/>
      <c r="H14" s="163"/>
      <c r="I14" s="163"/>
      <c r="J14" s="163"/>
      <c r="K14" s="164"/>
    </row>
    <row r="15" spans="1:11" ht="45" customHeight="1" x14ac:dyDescent="0.3">
      <c r="A15" s="26" t="s">
        <v>24</v>
      </c>
      <c r="B15" s="27" t="s">
        <v>23</v>
      </c>
      <c r="C15" s="27" t="s">
        <v>25</v>
      </c>
      <c r="D15" s="27" t="s">
        <v>26</v>
      </c>
      <c r="E15" s="27" t="s">
        <v>28</v>
      </c>
      <c r="F15" s="27" t="s">
        <v>27</v>
      </c>
      <c r="G15" s="27" t="s">
        <v>34</v>
      </c>
      <c r="H15" s="27" t="s">
        <v>33</v>
      </c>
      <c r="I15" s="27" t="s">
        <v>29</v>
      </c>
      <c r="J15" s="27" t="s">
        <v>31</v>
      </c>
      <c r="K15" s="28" t="s">
        <v>30</v>
      </c>
    </row>
    <row r="16" spans="1:11" ht="13.95" customHeight="1" x14ac:dyDescent="0.3">
      <c r="A16" s="33">
        <f>IF(Estimator!F11 = "NA", 3, Estimator!F11)</f>
        <v>0</v>
      </c>
      <c r="B16" s="12" t="str">
        <f t="shared" ref="B16:B19" si="2">IF(A16&gt;0,(A16+1)*75,"")</f>
        <v/>
      </c>
      <c r="C16" s="12" t="str">
        <f>IF(Estimator!G11="na",0,IF(Estimator!G11=1,0,IF(Estimator!G11=2,0.5,IF(Estimator!G11=3,0.75,IF(Estimator!G11=4,1,IF(Estimator!G11=5,1,""))))))</f>
        <v/>
      </c>
      <c r="D16" s="12" t="str">
        <f>IF(Estimator!G11="na",0,IF(Estimator!G11=1,0,IF(Estimator!G11=2,0,IF(Estimator!G11=3,0.5,IF(Estimator!G11=4,1,IF(Estimator!G11=5,0.5,""))))))</f>
        <v/>
      </c>
      <c r="E16" s="12" t="str">
        <f>IF(Estimator!G11="na",0, IF(Estimator!G11=1, 0,IF(Estimator!G11=2, 0.05, IF(Estimator!G11=3,0.5, IF(Estimator!G11=4,1,IF(Estimator!G11=5,0.5,""))))))</f>
        <v/>
      </c>
      <c r="F16" s="15" t="str">
        <f>IF(Estimator!G11="na",0, IF(Estimator!G11=1, 0,IF(Estimator!G11=2, 0.05, IF(Estimator!G11=3,0.1,IF(Estimator!G11=4,0.25,IF(Estimator!G11=5,0.1,""))))))</f>
        <v/>
      </c>
      <c r="G16" s="34" t="str">
        <f>IF(Estimator!H11="na",1,IF(Estimator!H11=1,1,IF(Estimator!H11=2,1,IF(Estimator!H11=3,1,IF(Estimator!H11=4,1,IF(Estimator!H11=5,((Background!$G$5-Estimator!$D$30)/Background!$G$5),""))))))</f>
        <v/>
      </c>
      <c r="H16" s="34" t="str">
        <f>IF(Estimator!H11="na",1,IF(Estimator!H11=1,1,IF(Estimator!H11=2,1,IF(Estimator!H11=3,1,IF(Estimator!H11=4,1,IF(Estimator!H11=5,((Background!$G$5-Estimator!$D$30)/Background!$G$5),""))))))</f>
        <v/>
      </c>
      <c r="I16" s="34" t="str">
        <f>IF(Estimator!H11="na",1,IF(Estimator!H11=1,1,IF(Estimator!H11=2,1,IF(Estimator!H11=3,1,IF(Estimator!H11=4,0.5, IF(Estimator!H11=5,((Background!$G$6-Estimator!$D$32)/Background!$G$6),""))))))</f>
        <v/>
      </c>
      <c r="J16" s="34" t="str">
        <f>IF(Estimator!H11="na",1,IF(Estimator!H11=1,1,IF(Estimator!H11=2,1,IF(Estimator!H11=3,1,IF(Estimator!H11=4,0.5, IF(Estimator!H11=5,((Background!$G$7-Estimator!$D$34)/Background!$G$7),""))))))</f>
        <v/>
      </c>
      <c r="K16" s="91" t="str">
        <f>IF(Estimator!H11="na",0.25,IF(Estimator!H11=1,0.25,IF(Estimator!H11=2,0.5,IF(Estimator!H11=3,1,IF(Estimator!H11=4,0.1, IF(Estimator!H11=5, IF(ISBLANK(Estimator!D31), 0, (Background!$G$8-Estimator!$D$36)/Background!$G$8),""))))))</f>
        <v/>
      </c>
    </row>
    <row r="17" spans="1:19" ht="13.95" customHeight="1" x14ac:dyDescent="0.3">
      <c r="A17" s="80">
        <f>IF(Estimator!F12 = "NA", 3, Estimator!F12)</f>
        <v>0</v>
      </c>
      <c r="B17" s="81" t="str">
        <f t="shared" si="2"/>
        <v/>
      </c>
      <c r="C17" s="81" t="str">
        <f>IF(Estimator!G12="na",0,IF(Estimator!G12=1,0,IF(Estimator!G12=2,0.5,IF(Estimator!G12=3,0.75,IF(Estimator!G12=4,1,IF(Estimator!G12=5,1,""))))))</f>
        <v/>
      </c>
      <c r="D17" s="81" t="str">
        <f>IF(Estimator!G12="na",0,IF(Estimator!G12=1,0,IF(Estimator!G12=2,0,IF(Estimator!G12=3,0.5,IF(Estimator!G12=4,1,IF(Estimator!G12=5,0.5,""))))))</f>
        <v/>
      </c>
      <c r="E17" s="81" t="str">
        <f>IF(Estimator!G12="na",0, IF(Estimator!G12=1, 0,IF(Estimator!G12=2, 0.05, IF(Estimator!G12=3,0.5, IF(Estimator!G12=4,1,IF(Estimator!G12=5,0.5,""))))))</f>
        <v/>
      </c>
      <c r="F17" s="81" t="str">
        <f>IF(Estimator!G12="na",0, IF(Estimator!G12=1, 0,IF(Estimator!G12=2, 0.05, IF(Estimator!G12=3,0.1,IF(Estimator!G12=4,0.25,IF(Estimator!G12=5,0.1,""))))))</f>
        <v/>
      </c>
      <c r="G17" s="82" t="str">
        <f>IF(Estimator!H12="na",1,IF(Estimator!H12=1,1,IF(Estimator!H12=2,1,IF(Estimator!H12=3,1,IF(Estimator!H12=4,1,IF(Estimator!H12=5,((Background!$G$5-Estimator!$D$30)/Background!$G$5),""))))))</f>
        <v/>
      </c>
      <c r="H17" s="82" t="str">
        <f>IF(Estimator!H12="na",1,IF(Estimator!H12=1,1,IF(Estimator!H12=2,1,IF(Estimator!H12=3,1,IF(Estimator!H12=4,1,IF(Estimator!H12=5,((Background!$G$5-Estimator!$D$30)/Background!$G$5),""))))))</f>
        <v/>
      </c>
      <c r="I17" s="82" t="str">
        <f>IF(Estimator!H12="na",1,IF(Estimator!H12=1,1,IF(Estimator!H12=2,1,IF(Estimator!H12=3,1,IF(Estimator!H12=4,0.5, IF(Estimator!H12=5,((Background!$G$6-Estimator!$D$32)/Background!$G$6),""))))))</f>
        <v/>
      </c>
      <c r="J17" s="82" t="str">
        <f>IF(Estimator!H12="na",1,IF(Estimator!H12=1,1,IF(Estimator!H12=2,1,IF(Estimator!H12=3,1,IF(Estimator!H12=4,0.5, IF(Estimator!H12=5,((Background!$G$7-Estimator!$D$34)/Background!$G$7),""))))))</f>
        <v/>
      </c>
      <c r="K17" s="83" t="str">
        <f>IF(Estimator!H12="na",0.25,IF(Estimator!H12=1,0.25,IF(Estimator!H12=2,0.5,IF(Estimator!H12=3,1,IF(Estimator!H12=4,0.1, IF(Estimator!H12=5, IF(ISBLANK(Estimator!D32), 0, (Background!$G$8-Estimator!$D$36)/Background!$G$8),""))))))</f>
        <v/>
      </c>
    </row>
    <row r="18" spans="1:19" ht="13.95" customHeight="1" x14ac:dyDescent="0.3">
      <c r="A18" s="20">
        <f>IF(Estimator!F13 = "NA", 3, Estimator!F13)</f>
        <v>0</v>
      </c>
      <c r="B18" s="15" t="str">
        <f t="shared" si="2"/>
        <v/>
      </c>
      <c r="C18" s="15" t="str">
        <f>IF(Estimator!G13="na",0,IF(Estimator!G13=1,0,IF(Estimator!G13=2,0.5,IF(Estimator!G13=3,0.75,IF(Estimator!G13=4,1,IF(Estimator!G13=5,1,""))))))</f>
        <v/>
      </c>
      <c r="D18" s="15" t="str">
        <f>IF(Estimator!G13="na",0,IF(Estimator!G13=1,0,IF(Estimator!G13=2,0,IF(Estimator!G13=3,0.5,IF(Estimator!G13=4,1,IF(Estimator!G13=5,0.5,""))))))</f>
        <v/>
      </c>
      <c r="E18" s="15" t="str">
        <f>IF(Estimator!G13="na",0, IF(Estimator!G13=1, 0,IF(Estimator!G13=2, 0.05, IF(Estimator!G13=3,0.5, IF(Estimator!G13=4,1,IF(Estimator!G13=5,0.5,""))))))</f>
        <v/>
      </c>
      <c r="F18" s="15" t="str">
        <f>IF(Estimator!G13="na",0, IF(Estimator!G13=1, 0,IF(Estimator!G13=2, 0.05, IF(Estimator!G13=3,0.1,IF(Estimator!G13=4,0.25,IF(Estimator!G13=5,0.1,""))))))</f>
        <v/>
      </c>
      <c r="G18" s="21" t="str">
        <f>IF(Estimator!H13="na",1,IF(Estimator!H13=1,1,IF(Estimator!H13=2,1,IF(Estimator!H13=3,1,IF(Estimator!H13=4,1,IF(Estimator!H13=5,((Background!$G$5-Estimator!$D$30)/Background!$G$5),""))))))</f>
        <v/>
      </c>
      <c r="H18" s="21" t="str">
        <f>IF(Estimator!H13="na",1,IF(Estimator!H13=1,1,IF(Estimator!H13=2,1,IF(Estimator!H13=3,1,IF(Estimator!H13=4,1,IF(Estimator!H13=5,((Background!$G$5-Estimator!$D$30)/Background!$G$5),""))))))</f>
        <v/>
      </c>
      <c r="I18" s="21" t="str">
        <f>IF(Estimator!H13="na",1,IF(Estimator!H13=1,1,IF(Estimator!H13=2,1,IF(Estimator!H13=3,1,IF(Estimator!H13=4,0.5, IF(Estimator!H13=5,((Background!$G$6-Estimator!$D$32)/Background!$G$6),""))))))</f>
        <v/>
      </c>
      <c r="J18" s="21" t="str">
        <f>IF(Estimator!H13="na",1,IF(Estimator!H13=1,1,IF(Estimator!H13=2,1,IF(Estimator!H13=3,1,IF(Estimator!H13=4,0.5, IF(Estimator!H13=5,((Background!$G$7-Estimator!$D$34)/Background!$G$7),""))))))</f>
        <v/>
      </c>
      <c r="K18" s="22" t="str">
        <f>IF(Estimator!H13="na",0.25,IF(Estimator!H13=1,0.25,IF(Estimator!H13=2,0.5,IF(Estimator!H13=3,1,IF(Estimator!H13=4,0.1, IF(Estimator!H13=5, IF(ISBLANK(Estimator!D33), 0, (Background!$G$8-Estimator!$D$36)/Background!$G$8),""))))))</f>
        <v/>
      </c>
    </row>
    <row r="19" spans="1:19" ht="13.95" customHeight="1" x14ac:dyDescent="0.3">
      <c r="A19" s="80">
        <f>IF(Estimator!F14 = "NA", 3, Estimator!F14)</f>
        <v>0</v>
      </c>
      <c r="B19" s="81" t="str">
        <f t="shared" si="2"/>
        <v/>
      </c>
      <c r="C19" s="81" t="str">
        <f>IF(Estimator!G14="na",0,IF(Estimator!G14=1,0,IF(Estimator!G14=2,0.5,IF(Estimator!G14=3,0.75,IF(Estimator!G14=4,1,IF(Estimator!G14=5,1,""))))))</f>
        <v/>
      </c>
      <c r="D19" s="81" t="str">
        <f>IF(Estimator!G14="na",0,IF(Estimator!G14=1,0,IF(Estimator!G14=2,0,IF(Estimator!G14=3,0.5,IF(Estimator!G14=4,1,IF(Estimator!G14=5,0.5,""))))))</f>
        <v/>
      </c>
      <c r="E19" s="81" t="str">
        <f>IF(Estimator!G14="na",0, IF(Estimator!G14=1, 0,IF(Estimator!G14=2, 0.05, IF(Estimator!G14=3,0.5, IF(Estimator!G14=4,1,IF(Estimator!G14=5,0.5,""))))))</f>
        <v/>
      </c>
      <c r="F19" s="81" t="str">
        <f>IF(Estimator!G14="na",0, IF(Estimator!G14=1, 0,IF(Estimator!G14=2, 0.05, IF(Estimator!G14=3,0.1,IF(Estimator!G14=4,0.25,IF(Estimator!G14=5,0.1,""))))))</f>
        <v/>
      </c>
      <c r="G19" s="82" t="str">
        <f>IF(Estimator!H14="na",1,IF(Estimator!H14=1,1,IF(Estimator!H14=2,1,IF(Estimator!H14=3,1,IF(Estimator!H14=4,1,IF(Estimator!H14=5,((Background!$G$5-Estimator!$D$30)/Background!$G$5),""))))))</f>
        <v/>
      </c>
      <c r="H19" s="82" t="str">
        <f>IF(Estimator!H14="na",1,IF(Estimator!H14=1,1,IF(Estimator!H14=2,1,IF(Estimator!H14=3,1,IF(Estimator!H14=4,1,IF(Estimator!H14=5,((Background!$G$5-Estimator!$D$30)/Background!$G$5),""))))))</f>
        <v/>
      </c>
      <c r="I19" s="82" t="str">
        <f>IF(Estimator!H14="na",1,IF(Estimator!H14=1,1,IF(Estimator!H14=2,1,IF(Estimator!H14=3,1,IF(Estimator!H14=4,0.5, IF(Estimator!H14=5,((Background!$G$6-Estimator!$D$32)/Background!$G$6),""))))))</f>
        <v/>
      </c>
      <c r="J19" s="82" t="str">
        <f>IF(Estimator!H14="na",1,IF(Estimator!H14=1,1,IF(Estimator!H14=2,1,IF(Estimator!H14=3,1,IF(Estimator!H14=4,0.5, IF(Estimator!H14=5,((Background!$G$7-Estimator!$D$34)/Background!$G$7),""))))))</f>
        <v/>
      </c>
      <c r="K19" s="83" t="str">
        <f>IF(Estimator!H14="na",0.25,IF(Estimator!H14=1,0.25,IF(Estimator!H14=2,0.5,IF(Estimator!H14=3,1,IF(Estimator!H14=4,0.1, IF(Estimator!H14=5, IF(ISBLANK(Estimator!D34), 0, (Background!$G$8-Estimator!$D$36)/Background!$G$8),""))))))</f>
        <v/>
      </c>
    </row>
    <row r="20" spans="1:19" ht="13.95" customHeight="1" x14ac:dyDescent="0.3">
      <c r="A20" s="20">
        <f>IF(Estimator!F15 = "NA", 3, Estimator!F15)</f>
        <v>0</v>
      </c>
      <c r="B20" s="15" t="str">
        <f t="shared" ref="B20:B30" si="3">IF(A20&gt;0,(A20+1)*75,"")</f>
        <v/>
      </c>
      <c r="C20" s="15" t="str">
        <f>IF(Estimator!G15="na",0,IF(Estimator!G15=1,0,IF(Estimator!G15=2,0.5,IF(Estimator!G15=3,0.75,IF(Estimator!G15=4,1,IF(Estimator!G15=5,1,""))))))</f>
        <v/>
      </c>
      <c r="D20" s="15" t="str">
        <f>IF(Estimator!G15="na",0,IF(Estimator!G15=1,0,IF(Estimator!G15=2,0,IF(Estimator!G15=3,0.5,IF(Estimator!G15=4,1,IF(Estimator!G15=5,0.5,""))))))</f>
        <v/>
      </c>
      <c r="E20" s="15" t="str">
        <f>IF(Estimator!G15="na",0, IF(Estimator!G15=1, 0,IF(Estimator!G15=2, 0.05, IF(Estimator!G15=3,0.5, IF(Estimator!G15=4,1,IF(Estimator!G15=5,0.5,""))))))</f>
        <v/>
      </c>
      <c r="F20" s="15" t="str">
        <f>IF(Estimator!G15="na",0, IF(Estimator!G15=1, 0,IF(Estimator!G15=2, 0.05, IF(Estimator!G15=3,0.1,IF(Estimator!G15=4,0.25,IF(Estimator!G15=5,0.1,""))))))</f>
        <v/>
      </c>
      <c r="G20" s="21" t="str">
        <f>IF(Estimator!H15="na",1,IF(Estimator!H15=1,1,IF(Estimator!H15=2,1,IF(Estimator!H15=3,1,IF(Estimator!H15=4,1,IF(Estimator!H15=5,((Background!$G$5-Estimator!$D$30)/Background!$G$5),""))))))</f>
        <v/>
      </c>
      <c r="H20" s="21" t="str">
        <f>IF(Estimator!H15="na",1,IF(Estimator!H15=1,1,IF(Estimator!H15=2,1,IF(Estimator!H15=3,1,IF(Estimator!H15=4,1,IF(Estimator!H15=5,((Background!$G$5-Estimator!$D$30)/Background!$G$5),""))))))</f>
        <v/>
      </c>
      <c r="I20" s="21" t="str">
        <f>IF(Estimator!H15="na",1,IF(Estimator!H15=1,1,IF(Estimator!H15=2,1,IF(Estimator!H15=3,1,IF(Estimator!H15=4,0.5, IF(Estimator!H15=5,((Background!$G$6-Estimator!$D$32)/Background!$G$6),""))))))</f>
        <v/>
      </c>
      <c r="J20" s="21" t="str">
        <f>IF(Estimator!H15="na",1,IF(Estimator!H15=1,1,IF(Estimator!H15=2,1,IF(Estimator!H15=3,1,IF(Estimator!H15=4,0.5, IF(Estimator!H15=5,((Background!$G$7-Estimator!$D$34)/Background!$G$7),""))))))</f>
        <v/>
      </c>
      <c r="K20" s="22" t="str">
        <f>IF(Estimator!H15="na",0.25,IF(Estimator!H15=1,0.25,IF(Estimator!H15=2,0.5,IF(Estimator!H15=3,1,IF(Estimator!H15=4,0.1, IF(Estimator!H15=5, IF(ISBLANK(Estimator!D35), 0, (Background!$G$8-Estimator!$D$36)/Background!$G$8),""))))))</f>
        <v/>
      </c>
    </row>
    <row r="21" spans="1:19" ht="13.95" customHeight="1" x14ac:dyDescent="0.3">
      <c r="A21" s="80">
        <f>IF(Estimator!F16 = "NA", 3, Estimator!F16)</f>
        <v>0</v>
      </c>
      <c r="B21" s="81" t="str">
        <f t="shared" si="3"/>
        <v/>
      </c>
      <c r="C21" s="81" t="str">
        <f>IF(Estimator!G16="na",0,IF(Estimator!G16=1,0,IF(Estimator!G16=2,0.5,IF(Estimator!G16=3,0.75,IF(Estimator!G16=4,1,IF(Estimator!G16=5,1,""))))))</f>
        <v/>
      </c>
      <c r="D21" s="81" t="str">
        <f>IF(Estimator!G16="na",0,IF(Estimator!G16=1,0,IF(Estimator!G16=2,0,IF(Estimator!G16=3,0.5,IF(Estimator!G16=4,1,IF(Estimator!G16=5,0.5,""))))))</f>
        <v/>
      </c>
      <c r="E21" s="81" t="str">
        <f>IF(Estimator!G16="na",0, IF(Estimator!G16=1, 0,IF(Estimator!G16=2, 0.05, IF(Estimator!G16=3,0.5, IF(Estimator!G16=4,1,IF(Estimator!G16=5,0.5,""))))))</f>
        <v/>
      </c>
      <c r="F21" s="81" t="str">
        <f>IF(Estimator!G16="na",0, IF(Estimator!G16=1, 0,IF(Estimator!G16=2, 0.05, IF(Estimator!G16=3,0.1,IF(Estimator!G16=4,0.25,IF(Estimator!G16=5,0.1,""))))))</f>
        <v/>
      </c>
      <c r="G21" s="82" t="str">
        <f>IF(Estimator!H16="na",1,IF(Estimator!H16=1,1,IF(Estimator!H16=2,1,IF(Estimator!H16=3,1,IF(Estimator!H16=4,1,IF(Estimator!H16=5,((Background!$G$5-Estimator!$D$30)/Background!$G$5),""))))))</f>
        <v/>
      </c>
      <c r="H21" s="82" t="str">
        <f>IF(Estimator!H16="na",1,IF(Estimator!H16=1,1,IF(Estimator!H16=2,1,IF(Estimator!H16=3,1,IF(Estimator!H16=4,1,IF(Estimator!H16=5,((Background!$G$5-Estimator!$D$30)/Background!$G$5),""))))))</f>
        <v/>
      </c>
      <c r="I21" s="82" t="str">
        <f>IF(Estimator!H16="na",1,IF(Estimator!H16=1,1,IF(Estimator!H16=2,1,IF(Estimator!H16=3,1,IF(Estimator!H16=4,0.5, IF(Estimator!H16=5,((Background!$G$6-Estimator!$D$32)/Background!$G$6),""))))))</f>
        <v/>
      </c>
      <c r="J21" s="82" t="str">
        <f>IF(Estimator!H16="na",1,IF(Estimator!H16=1,1,IF(Estimator!H16=2,1,IF(Estimator!H16=3,1,IF(Estimator!H16=4,0.5, IF(Estimator!H16=5,((Background!$G$7-Estimator!$D$34)/Background!$G$7),""))))))</f>
        <v/>
      </c>
      <c r="K21" s="83" t="str">
        <f>IF(Estimator!H16="na",0.25,IF(Estimator!H16=1,0.25,IF(Estimator!H16=2,0.5,IF(Estimator!H16=3,1,IF(Estimator!H16=4,0.1, IF(Estimator!H16=5, IF(ISBLANK(Estimator!D36), 0, (Background!$G$8-Estimator!$D$36)/Background!$G$8),""))))))</f>
        <v/>
      </c>
    </row>
    <row r="22" spans="1:19" ht="13.95" customHeight="1" x14ac:dyDescent="0.3">
      <c r="A22" s="20">
        <f>IF(Estimator!F17 = "NA", 3, Estimator!F17)</f>
        <v>0</v>
      </c>
      <c r="B22" s="15" t="str">
        <f t="shared" si="3"/>
        <v/>
      </c>
      <c r="C22" s="15" t="str">
        <f>IF(Estimator!G17="na",0,IF(Estimator!G17=1,0,IF(Estimator!G17=2,0.5,IF(Estimator!G17=3,0.75,IF(Estimator!G17=4,1,IF(Estimator!G17=5,1,""))))))</f>
        <v/>
      </c>
      <c r="D22" s="15" t="str">
        <f>IF(Estimator!G17="na",0,IF(Estimator!G17=1,0,IF(Estimator!G17=2,0,IF(Estimator!G17=3,0.5,IF(Estimator!G17=4,1,IF(Estimator!G17=5,0.5,""))))))</f>
        <v/>
      </c>
      <c r="E22" s="15" t="str">
        <f>IF(Estimator!G17="na",0, IF(Estimator!G17=1, 0,IF(Estimator!G17=2, 0.05, IF(Estimator!G17=3,0.5, IF(Estimator!G17=4,1,IF(Estimator!G17=5,0.5,""))))))</f>
        <v/>
      </c>
      <c r="F22" s="15" t="str">
        <f>IF(Estimator!G17="na",0, IF(Estimator!G17=1, 0,IF(Estimator!G17=2, 0.05, IF(Estimator!G17=3,0.1,IF(Estimator!G17=4,0.25,IF(Estimator!G17=5,0.1,""))))))</f>
        <v/>
      </c>
      <c r="G22" s="21" t="str">
        <f>IF(Estimator!H17="na",1,IF(Estimator!H17=1,1,IF(Estimator!H17=2,1,IF(Estimator!H17=3,1,IF(Estimator!H17=4,1,IF(Estimator!H17=5,((Background!$G$5-Estimator!$D$30)/Background!$G$5),""))))))</f>
        <v/>
      </c>
      <c r="H22" s="21" t="str">
        <f>IF(Estimator!H17="na",1,IF(Estimator!H17=1,1,IF(Estimator!H17=2,1,IF(Estimator!H17=3,1,IF(Estimator!H17=4,1,IF(Estimator!H17=5,((Background!$G$5-Estimator!$D$30)/Background!$G$5),""))))))</f>
        <v/>
      </c>
      <c r="I22" s="21" t="str">
        <f>IF(Estimator!H17="na",1,IF(Estimator!H17=1,1,IF(Estimator!H17=2,1,IF(Estimator!H17=3,1,IF(Estimator!H17=4,0.5, IF(Estimator!H17=5,((Background!$G$6-Estimator!$D$32)/Background!$G$6),""))))))</f>
        <v/>
      </c>
      <c r="J22" s="21" t="str">
        <f>IF(Estimator!H17="na",1,IF(Estimator!H17=1,1,IF(Estimator!H17=2,1,IF(Estimator!H17=3,1,IF(Estimator!H17=4,0.5, IF(Estimator!H17=5,((Background!$G$7-Estimator!$D$34)/Background!$G$7),""))))))</f>
        <v/>
      </c>
      <c r="K22" s="22" t="str">
        <f>IF(Estimator!H17="na",0.25,IF(Estimator!H17=1,0.25,IF(Estimator!H17=2,0.5,IF(Estimator!H17=3,1,IF(Estimator!H17=4,0.1, IF(Estimator!H17=5, IF(ISBLANK(Estimator!D37), 0, (Background!$G$8-Estimator!$D$36)/Background!$G$8),""))))))</f>
        <v/>
      </c>
    </row>
    <row r="23" spans="1:19" ht="13.95" customHeight="1" x14ac:dyDescent="0.3">
      <c r="A23" s="80">
        <f>IF(Estimator!F18 = "NA", 3, Estimator!F18)</f>
        <v>0</v>
      </c>
      <c r="B23" s="81" t="str">
        <f t="shared" si="3"/>
        <v/>
      </c>
      <c r="C23" s="81" t="str">
        <f>IF(Estimator!G18="na",0,IF(Estimator!G18=1,0,IF(Estimator!G18=2,0.5,IF(Estimator!G18=3,0.75,IF(Estimator!G18=4,1,IF(Estimator!G18=5,1,""))))))</f>
        <v/>
      </c>
      <c r="D23" s="81" t="str">
        <f>IF(Estimator!G18="na",0,IF(Estimator!G18=1,0,IF(Estimator!G18=2,0,IF(Estimator!G18=3,0.5,IF(Estimator!G18=4,1,IF(Estimator!G18=5,0.5,""))))))</f>
        <v/>
      </c>
      <c r="E23" s="81" t="str">
        <f>IF(Estimator!G18="na",0, IF(Estimator!G18=1, 0,IF(Estimator!G18=2, 0.05, IF(Estimator!G18=3,0.5, IF(Estimator!G18=4,1,IF(Estimator!G18=5,0.5,""))))))</f>
        <v/>
      </c>
      <c r="F23" s="81" t="str">
        <f>IF(Estimator!G18="na",0, IF(Estimator!G18=1, 0,IF(Estimator!G18=2, 0.05, IF(Estimator!G18=3,0.1,IF(Estimator!G18=4,0.25,IF(Estimator!G18=5,0.1,""))))))</f>
        <v/>
      </c>
      <c r="G23" s="82" t="str">
        <f>IF(Estimator!H18="na",1,IF(Estimator!H18=1,1,IF(Estimator!H18=2,1,IF(Estimator!H18=3,1,IF(Estimator!H18=4,1,IF(Estimator!H18=5,((Background!$G$5-Estimator!$D$30)/Background!$G$5),""))))))</f>
        <v/>
      </c>
      <c r="H23" s="82" t="str">
        <f>IF(Estimator!H18="na",1,IF(Estimator!H18=1,1,IF(Estimator!H18=2,1,IF(Estimator!H18=3,1,IF(Estimator!H18=4,1,IF(Estimator!H18=5,((Background!$G$5-Estimator!$D$30)/Background!$G$5),""))))))</f>
        <v/>
      </c>
      <c r="I23" s="82" t="str">
        <f>IF(Estimator!H18="na",1,IF(Estimator!H18=1,1,IF(Estimator!H18=2,1,IF(Estimator!H18=3,1,IF(Estimator!H18=4,0.5, IF(Estimator!H18=5,((Background!$G$6-Estimator!$D$32)/Background!$G$6),""))))))</f>
        <v/>
      </c>
      <c r="J23" s="82" t="str">
        <f>IF(Estimator!H18="na",1,IF(Estimator!H18=1,1,IF(Estimator!H18=2,1,IF(Estimator!H18=3,1,IF(Estimator!H18=4,0.5, IF(Estimator!H18=5,((Background!$G$7-Estimator!$D$34)/Background!$G$7),""))))))</f>
        <v/>
      </c>
      <c r="K23" s="83" t="str">
        <f>IF(Estimator!H18="na",0.25,IF(Estimator!H18=1,0.25,IF(Estimator!H18=2,0.5,IF(Estimator!H18=3,1,IF(Estimator!H18=4,0.1, IF(Estimator!H18=5, IF(ISBLANK(Estimator!D38), 0, (Background!$G$8-Estimator!$D$36)/Background!$G$8),""))))))</f>
        <v/>
      </c>
    </row>
    <row r="24" spans="1:19" ht="13.95" customHeight="1" x14ac:dyDescent="0.3">
      <c r="A24" s="20">
        <f>IF(Estimator!F19 = "NA", 3, Estimator!F19)</f>
        <v>0</v>
      </c>
      <c r="B24" s="15" t="str">
        <f t="shared" si="3"/>
        <v/>
      </c>
      <c r="C24" s="15" t="str">
        <f>IF(Estimator!G19="na",0,IF(Estimator!G19=1,0,IF(Estimator!G19=2,0.5,IF(Estimator!G19=3,0.75,IF(Estimator!G19=4,1,IF(Estimator!G19=5,1,""))))))</f>
        <v/>
      </c>
      <c r="D24" s="15" t="str">
        <f>IF(Estimator!G19="na",0,IF(Estimator!G19=1,0,IF(Estimator!G19=2,0,IF(Estimator!G19=3,0.5,IF(Estimator!G19=4,1,IF(Estimator!G19=5,0.5,""))))))</f>
        <v/>
      </c>
      <c r="E24" s="15" t="str">
        <f>IF(Estimator!G19="na",0, IF(Estimator!G19=1, 0,IF(Estimator!G19=2, 0.05, IF(Estimator!G19=3,0.5, IF(Estimator!G19=4,1,IF(Estimator!G19=5,0.5,""))))))</f>
        <v/>
      </c>
      <c r="F24" s="15" t="str">
        <f>IF(Estimator!G19="na",0, IF(Estimator!G19=1, 0,IF(Estimator!G19=2, 0.05, IF(Estimator!G19=3,0.1,IF(Estimator!G19=4,0.25,IF(Estimator!G19=5,0.1,""))))))</f>
        <v/>
      </c>
      <c r="G24" s="21" t="str">
        <f>IF(Estimator!H19="na",1,IF(Estimator!H19=1,1,IF(Estimator!H19=2,1,IF(Estimator!H19=3,1,IF(Estimator!H19=4,1,IF(Estimator!H19=5,((Background!$G$5-Estimator!$D$30)/Background!$G$5),""))))))</f>
        <v/>
      </c>
      <c r="H24" s="21" t="str">
        <f>IF(Estimator!H19="na",1,IF(Estimator!H19=1,1,IF(Estimator!H19=2,1,IF(Estimator!H19=3,1,IF(Estimator!H19=4,1,IF(Estimator!H19=5,((Background!$G$5-Estimator!$D$30)/Background!$G$5),""))))))</f>
        <v/>
      </c>
      <c r="I24" s="21" t="str">
        <f>IF(Estimator!H19="na",1,IF(Estimator!H19=1,1,IF(Estimator!H19=2,1,IF(Estimator!H19=3,1,IF(Estimator!H19=4,0.5, IF(Estimator!H19=5,((Background!$G$6-Estimator!$D$32)/Background!$G$6),""))))))</f>
        <v/>
      </c>
      <c r="J24" s="21" t="str">
        <f>IF(Estimator!H19="na",1,IF(Estimator!H19=1,1,IF(Estimator!H19=2,1,IF(Estimator!H19=3,1,IF(Estimator!H19=4,0.5, IF(Estimator!H19=5,((Background!$G$7-Estimator!$D$34)/Background!$G$7),""))))))</f>
        <v/>
      </c>
      <c r="K24" s="22" t="str">
        <f>IF(Estimator!H19="na",0.25,IF(Estimator!H19=1,0.25,IF(Estimator!H19=2,0.5,IF(Estimator!H19=3,1,IF(Estimator!H19=4,0.1, IF(Estimator!H19=5, IF(ISBLANK(Estimator!D39), 0, (Background!$G$8-Estimator!$D$36)/Background!$G$8),""))))))</f>
        <v/>
      </c>
      <c r="L24" s="84"/>
      <c r="M24" s="71"/>
      <c r="N24" s="71"/>
      <c r="O24" s="71"/>
      <c r="P24" s="71"/>
      <c r="Q24" s="71"/>
      <c r="R24" s="71"/>
      <c r="S24" s="71"/>
    </row>
    <row r="25" spans="1:19" ht="13.95" customHeight="1" x14ac:dyDescent="0.3">
      <c r="A25" s="80">
        <f>IF(Estimator!F20 = "NA", 3, Estimator!F20)</f>
        <v>0</v>
      </c>
      <c r="B25" s="81" t="str">
        <f t="shared" si="3"/>
        <v/>
      </c>
      <c r="C25" s="81" t="str">
        <f>IF(Estimator!G20="na",0,IF(Estimator!G20=1,0,IF(Estimator!G20=2,0.5,IF(Estimator!G20=3,0.75,IF(Estimator!G20=4,1,IF(Estimator!G20=5,1,""))))))</f>
        <v/>
      </c>
      <c r="D25" s="81" t="str">
        <f>IF(Estimator!G20="na",0,IF(Estimator!G20=1,0,IF(Estimator!G20=2,0,IF(Estimator!G20=3,0.5,IF(Estimator!G20=4,1,IF(Estimator!G20=5,0.5,""))))))</f>
        <v/>
      </c>
      <c r="E25" s="81" t="str">
        <f>IF(Estimator!G20="na",0, IF(Estimator!G20=1, 0,IF(Estimator!G20=2, 0.05, IF(Estimator!G20=3,0.5, IF(Estimator!G20=4,1,IF(Estimator!G20=5,0.5,""))))))</f>
        <v/>
      </c>
      <c r="F25" s="81" t="str">
        <f>IF(Estimator!G20="na",0, IF(Estimator!G20=1, 0,IF(Estimator!G20=2, 0.05, IF(Estimator!G20=3,0.1,IF(Estimator!G20=4,0.25,IF(Estimator!G20=5,0.1,""))))))</f>
        <v/>
      </c>
      <c r="G25" s="82" t="str">
        <f>IF(Estimator!H20="na",1,IF(Estimator!H20=1,1,IF(Estimator!H20=2,1,IF(Estimator!H20=3,1,IF(Estimator!H20=4,1,IF(Estimator!H20=5,((Background!$G$5-Estimator!$D$30)/Background!$G$5),""))))))</f>
        <v/>
      </c>
      <c r="H25" s="82" t="str">
        <f>IF(Estimator!H20="na",1,IF(Estimator!H20=1,1,IF(Estimator!H20=2,1,IF(Estimator!H20=3,1,IF(Estimator!H20=4,1,IF(Estimator!H20=5,((Background!$G$5-Estimator!$D$30)/Background!$G$5),""))))))</f>
        <v/>
      </c>
      <c r="I25" s="82" t="str">
        <f>IF(Estimator!H20="na",1,IF(Estimator!H20=1,1,IF(Estimator!H20=2,1,IF(Estimator!H20=3,1,IF(Estimator!H20=4,0.5, IF(Estimator!H20=5,((Background!$G$6-Estimator!$D$32)/Background!$G$6),""))))))</f>
        <v/>
      </c>
      <c r="J25" s="82" t="str">
        <f>IF(Estimator!H20="na",1,IF(Estimator!H20=1,1,IF(Estimator!H20=2,1,IF(Estimator!H20=3,1,IF(Estimator!H20=4,0.5, IF(Estimator!H20=5,((Background!$G$7-Estimator!$D$34)/Background!$G$7),""))))))</f>
        <v/>
      </c>
      <c r="K25" s="83" t="str">
        <f>IF(Estimator!H20="na",0.25,IF(Estimator!H20=1,0.25,IF(Estimator!H20=2,0.5,IF(Estimator!H20=3,1,IF(Estimator!H20=4,0.1, IF(Estimator!H20=5, IF(ISBLANK(Estimator!D40), 0, (Background!$G$8-Estimator!$D$36)/Background!$G$8),""))))))</f>
        <v/>
      </c>
      <c r="L25" s="84"/>
      <c r="M25" s="71"/>
      <c r="N25" s="71"/>
      <c r="O25" s="71"/>
      <c r="P25" s="71"/>
      <c r="Q25" s="71"/>
      <c r="R25" s="71"/>
      <c r="S25" s="71"/>
    </row>
    <row r="26" spans="1:19" ht="13.95" customHeight="1" x14ac:dyDescent="0.3">
      <c r="A26" s="20">
        <f>IF(Estimator!F21 = "NA", 3, Estimator!F21)</f>
        <v>0</v>
      </c>
      <c r="B26" s="15" t="str">
        <f t="shared" si="3"/>
        <v/>
      </c>
      <c r="C26" s="15" t="str">
        <f>IF(Estimator!G21="na",0,IF(Estimator!G21=1,0,IF(Estimator!G21=2,0.5,IF(Estimator!G21=3,0.75,IF(Estimator!G21=4,1,IF(Estimator!G21=5,1,""))))))</f>
        <v/>
      </c>
      <c r="D26" s="15" t="str">
        <f>IF(Estimator!G21="na",0,IF(Estimator!G21=1,0,IF(Estimator!G21=2,0,IF(Estimator!G21=3,0.5,IF(Estimator!G21=4,1,IF(Estimator!G21=5,0.5,""))))))</f>
        <v/>
      </c>
      <c r="E26" s="15" t="str">
        <f>IF(Estimator!G21="na",0, IF(Estimator!G21=1, 0,IF(Estimator!G21=2, 0.05, IF(Estimator!G21=3,0.5, IF(Estimator!G21=4,1,IF(Estimator!G21=5,0.5,""))))))</f>
        <v/>
      </c>
      <c r="F26" s="15" t="str">
        <f>IF(Estimator!G21="na",0, IF(Estimator!G21=1, 0,IF(Estimator!G21=2, 0.05, IF(Estimator!G21=3,0.1,IF(Estimator!G21=4,0.25,IF(Estimator!G21=5,0.1,""))))))</f>
        <v/>
      </c>
      <c r="G26" s="21" t="str">
        <f>IF(Estimator!H21="na",1,IF(Estimator!H21=1,1,IF(Estimator!H21=2,1,IF(Estimator!H21=3,1,IF(Estimator!H21=4,1,IF(Estimator!H21=5,((Background!$G$5-Estimator!$D$30)/Background!$G$5),""))))))</f>
        <v/>
      </c>
      <c r="H26" s="21" t="str">
        <f>IF(Estimator!H21="na",1,IF(Estimator!H21=1,1,IF(Estimator!H21=2,1,IF(Estimator!H21=3,1,IF(Estimator!H21=4,1,IF(Estimator!H21=5,((Background!$G$5-Estimator!$D$30)/Background!$G$5),""))))))</f>
        <v/>
      </c>
      <c r="I26" s="21" t="str">
        <f>IF(Estimator!H21="na",1,IF(Estimator!H21=1,1,IF(Estimator!H21=2,1,IF(Estimator!H21=3,1,IF(Estimator!H21=4,0.5, IF(Estimator!H21=5,((Background!$G$6-Estimator!$D$32)/Background!$G$6),""))))))</f>
        <v/>
      </c>
      <c r="J26" s="21" t="str">
        <f>IF(Estimator!H21="na",1,IF(Estimator!H21=1,1,IF(Estimator!H21=2,1,IF(Estimator!H21=3,1,IF(Estimator!H21=4,0.5, IF(Estimator!H21=5,((Background!$G$7-Estimator!$D$34)/Background!$G$7),""))))))</f>
        <v/>
      </c>
      <c r="K26" s="22" t="str">
        <f>IF(Estimator!H21="na",0.25,IF(Estimator!H21=1,0.25,IF(Estimator!H21=2,0.5,IF(Estimator!H21=3,1,IF(Estimator!H21=4,0.1, IF(Estimator!H21=5, IF(ISBLANK(Estimator!D41), 0, (Background!$G$8-Estimator!$D$36)/Background!$G$8),""))))))</f>
        <v/>
      </c>
      <c r="L26" s="84"/>
      <c r="M26" s="71"/>
      <c r="N26" s="71"/>
      <c r="O26" s="71"/>
      <c r="P26" s="71"/>
      <c r="Q26" s="71"/>
      <c r="R26" s="71"/>
      <c r="S26" s="71"/>
    </row>
    <row r="27" spans="1:19" ht="13.95" customHeight="1" x14ac:dyDescent="0.3">
      <c r="A27" s="80">
        <f>IF(Estimator!F22 = "NA", 3, Estimator!F22)</f>
        <v>0</v>
      </c>
      <c r="B27" s="81" t="str">
        <f t="shared" si="3"/>
        <v/>
      </c>
      <c r="C27" s="81" t="str">
        <f>IF(Estimator!G22="na",0,IF(Estimator!G22=1,0,IF(Estimator!G22=2,0.5,IF(Estimator!G22=3,0.75,IF(Estimator!G22=4,1,IF(Estimator!G22=5,1,""))))))</f>
        <v/>
      </c>
      <c r="D27" s="81" t="str">
        <f>IF(Estimator!G22="na",0,IF(Estimator!G22=1,0,IF(Estimator!G22=2,0,IF(Estimator!G22=3,0.5,IF(Estimator!G22=4,1,IF(Estimator!G22=5,0.5,""))))))</f>
        <v/>
      </c>
      <c r="E27" s="81" t="str">
        <f>IF(Estimator!G22="na",0, IF(Estimator!G22=1, 0,IF(Estimator!G22=2, 0.05, IF(Estimator!G22=3,0.5, IF(Estimator!G22=4,1,IF(Estimator!G22=5,0.5,""))))))</f>
        <v/>
      </c>
      <c r="F27" s="81" t="str">
        <f>IF(Estimator!G22="na",0, IF(Estimator!G22=1, 0,IF(Estimator!G22=2, 0.05, IF(Estimator!G22=3,0.1,IF(Estimator!G22=4,0.25,IF(Estimator!G22=5,0.1,""))))))</f>
        <v/>
      </c>
      <c r="G27" s="82" t="str">
        <f>IF(Estimator!H22="na",1,IF(Estimator!H22=1,1,IF(Estimator!H22=2,1,IF(Estimator!H22=3,1,IF(Estimator!H22=4,1,IF(Estimator!H22=5,((Background!$G$5-Estimator!$D$30)/Background!$G$5),""))))))</f>
        <v/>
      </c>
      <c r="H27" s="82" t="str">
        <f>IF(Estimator!H22="na",1,IF(Estimator!H22=1,1,IF(Estimator!H22=2,1,IF(Estimator!H22=3,1,IF(Estimator!H22=4,1,IF(Estimator!H22=5,((Background!$G$5-Estimator!$D$30)/Background!$G$5),""))))))</f>
        <v/>
      </c>
      <c r="I27" s="82" t="str">
        <f>IF(Estimator!H22="na",1,IF(Estimator!H22=1,1,IF(Estimator!H22=2,1,IF(Estimator!H22=3,1,IF(Estimator!H22=4,0.5, IF(Estimator!H22=5,((Background!$G$6-Estimator!$D$32)/Background!$G$6),""))))))</f>
        <v/>
      </c>
      <c r="J27" s="82" t="str">
        <f>IF(Estimator!H22="na",1,IF(Estimator!H22=1,1,IF(Estimator!H22=2,1,IF(Estimator!H22=3,1,IF(Estimator!H22=4,0.5, IF(Estimator!H22=5,((Background!$G$7-Estimator!$D$34)/Background!$G$7),""))))))</f>
        <v/>
      </c>
      <c r="K27" s="83" t="str">
        <f>IF(Estimator!H22="na",0.25,IF(Estimator!H22=1,0.25,IF(Estimator!H22=2,0.5,IF(Estimator!H22=3,1,IF(Estimator!H22=4,0.1, IF(Estimator!H22=5, IF(ISBLANK(Estimator!D42), 0, (Background!$G$8-Estimator!$D$36)/Background!$G$8),""))))))</f>
        <v/>
      </c>
      <c r="L27" s="84"/>
      <c r="M27" s="71"/>
      <c r="N27" s="71"/>
      <c r="O27" s="71"/>
      <c r="P27" s="71"/>
      <c r="Q27" s="71"/>
      <c r="R27" s="71"/>
      <c r="S27" s="71"/>
    </row>
    <row r="28" spans="1:19" ht="13.95" customHeight="1" x14ac:dyDescent="0.3">
      <c r="A28" s="20">
        <f>IF(Estimator!F23 = "NA", 3, Estimator!F23)</f>
        <v>0</v>
      </c>
      <c r="B28" s="15" t="str">
        <f t="shared" si="3"/>
        <v/>
      </c>
      <c r="C28" s="15" t="str">
        <f>IF(Estimator!G23="na",0,IF(Estimator!G23=1,0,IF(Estimator!G23=2,0.5,IF(Estimator!G23=3,0.75,IF(Estimator!G23=4,1,IF(Estimator!G23=5,1,""))))))</f>
        <v/>
      </c>
      <c r="D28" s="15" t="str">
        <f>IF(Estimator!G23="na",0,IF(Estimator!G23=1,0,IF(Estimator!G23=2,0,IF(Estimator!G23=3,0.5,IF(Estimator!G23=4,1,IF(Estimator!G23=5,0.5,""))))))</f>
        <v/>
      </c>
      <c r="E28" s="15" t="str">
        <f>IF(Estimator!G23="na",0, IF(Estimator!G23=1, 0,IF(Estimator!G23=2, 0.05, IF(Estimator!G23=3,0.5, IF(Estimator!G23=4,1,IF(Estimator!G23=5,0.5,""))))))</f>
        <v/>
      </c>
      <c r="F28" s="15" t="str">
        <f>IF(Estimator!G23="na",0, IF(Estimator!G23=1, 0,IF(Estimator!G23=2, 0.05, IF(Estimator!G23=3,0.1,IF(Estimator!G23=4,0.25,IF(Estimator!G23=5,0.1,""))))))</f>
        <v/>
      </c>
      <c r="G28" s="21" t="str">
        <f>IF(Estimator!H23="na",1,IF(Estimator!H23=1,1,IF(Estimator!H23=2,1,IF(Estimator!H23=3,1,IF(Estimator!H23=4,1,IF(Estimator!H23=5,((Background!$G$5-Estimator!$D$30)/Background!$G$5),""))))))</f>
        <v/>
      </c>
      <c r="H28" s="21" t="str">
        <f>IF(Estimator!H23="na",1,IF(Estimator!H23=1,1,IF(Estimator!H23=2,1,IF(Estimator!H23=3,1,IF(Estimator!H23=4,1,IF(Estimator!H23=5,((Background!$G$5-Estimator!$D$30)/Background!$G$5),""))))))</f>
        <v/>
      </c>
      <c r="I28" s="21" t="str">
        <f>IF(Estimator!H23="na",1,IF(Estimator!H23=1,1,IF(Estimator!H23=2,1,IF(Estimator!H23=3,1,IF(Estimator!H23=4,0.5, IF(Estimator!H23=5,((Background!$G$6-Estimator!$D$32)/Background!$G$6),""))))))</f>
        <v/>
      </c>
      <c r="J28" s="21" t="str">
        <f>IF(Estimator!H23="na",1,IF(Estimator!H23=1,1,IF(Estimator!H23=2,1,IF(Estimator!H23=3,1,IF(Estimator!H23=4,0.5, IF(Estimator!H23=5,((Background!$G$7-Estimator!$D$34)/Background!$G$7),""))))))</f>
        <v/>
      </c>
      <c r="K28" s="22" t="str">
        <f>IF(Estimator!H23="na",0.25,IF(Estimator!H23=1,0.25,IF(Estimator!H23=2,0.5,IF(Estimator!H23=3,1,IF(Estimator!H23=4,0.1, IF(Estimator!H23=5, IF(ISBLANK(Estimator!D43), 0, (Background!$G$8-Estimator!$D$36)/Background!$G$8),""))))))</f>
        <v/>
      </c>
      <c r="L28" s="84"/>
      <c r="M28" s="71"/>
      <c r="N28" s="71"/>
      <c r="O28" s="71"/>
      <c r="P28" s="71"/>
      <c r="Q28" s="71"/>
      <c r="R28" s="71"/>
      <c r="S28" s="71"/>
    </row>
    <row r="29" spans="1:19" ht="13.95" customHeight="1" x14ac:dyDescent="0.3">
      <c r="A29" s="80">
        <f>IF(Estimator!F24 = "NA", 3, Estimator!F24)</f>
        <v>0</v>
      </c>
      <c r="B29" s="81" t="str">
        <f t="shared" si="3"/>
        <v/>
      </c>
      <c r="C29" s="81" t="str">
        <f>IF(Estimator!G24="na",0,IF(Estimator!G24=1,0,IF(Estimator!G24=2,0.5,IF(Estimator!G24=3,0.75,IF(Estimator!G24=4,1,IF(Estimator!G24=5,1,""))))))</f>
        <v/>
      </c>
      <c r="D29" s="81" t="str">
        <f>IF(Estimator!G24="na",0,IF(Estimator!G24=1,0,IF(Estimator!G24=2,0,IF(Estimator!G24=3,0.5,IF(Estimator!G24=4,1,IF(Estimator!G24=5,0.5,""))))))</f>
        <v/>
      </c>
      <c r="E29" s="81" t="str">
        <f>IF(Estimator!G24="na",0, IF(Estimator!G24=1, 0,IF(Estimator!G24=2, 0.05, IF(Estimator!G24=3,0.5, IF(Estimator!G24=4,1,IF(Estimator!G24=5,0.5,""))))))</f>
        <v/>
      </c>
      <c r="F29" s="81" t="str">
        <f>IF(Estimator!G24="na",0, IF(Estimator!G24=1, 0,IF(Estimator!G24=2, 0.05, IF(Estimator!G24=3,0.1,IF(Estimator!G24=4,0.25,IF(Estimator!G24=5,0.1,""))))))</f>
        <v/>
      </c>
      <c r="G29" s="82" t="str">
        <f>IF(Estimator!H24="na",1,IF(Estimator!H24=1,1,IF(Estimator!H24=2,1,IF(Estimator!H24=3,1,IF(Estimator!H24=4,1,IF(Estimator!H24=5,((Background!$G$5-Estimator!$D$30)/Background!$G$5),""))))))</f>
        <v/>
      </c>
      <c r="H29" s="82" t="str">
        <f>IF(Estimator!H24="na",1,IF(Estimator!H24=1,1,IF(Estimator!H24=2,1,IF(Estimator!H24=3,1,IF(Estimator!H24=4,1,IF(Estimator!H24=5,((Background!$G$5-Estimator!$D$30)/Background!$G$5),""))))))</f>
        <v/>
      </c>
      <c r="I29" s="82" t="str">
        <f>IF(Estimator!H24="na",1,IF(Estimator!H24=1,1,IF(Estimator!H24=2,1,IF(Estimator!H24=3,1,IF(Estimator!H24=4,0.5, IF(Estimator!H24=5,((Background!$G$6-Estimator!$D$32)/Background!$G$6),""))))))</f>
        <v/>
      </c>
      <c r="J29" s="82" t="str">
        <f>IF(Estimator!H24="na",1,IF(Estimator!H24=1,1,IF(Estimator!H24=2,1,IF(Estimator!H24=3,1,IF(Estimator!H24=4,0.5, IF(Estimator!H24=5,((Background!$G$7-Estimator!$D$34)/Background!$G$7),""))))))</f>
        <v/>
      </c>
      <c r="K29" s="83" t="str">
        <f>IF(Estimator!H24="na",0.25,IF(Estimator!H24=1,0.25,IF(Estimator!H24=2,0.5,IF(Estimator!H24=3,1,IF(Estimator!H24=4,0.1, IF(Estimator!H24=5, IF(ISBLANK(Estimator!D44), 0, (Background!$G$8-Estimator!$D$36)/Background!$G$8),""))))))</f>
        <v/>
      </c>
      <c r="L29" s="84"/>
      <c r="M29" s="71"/>
      <c r="N29" s="71"/>
      <c r="O29" s="71"/>
      <c r="P29" s="71"/>
      <c r="Q29" s="71"/>
      <c r="R29" s="71"/>
      <c r="S29" s="71"/>
    </row>
    <row r="30" spans="1:19" ht="13.95" customHeight="1" x14ac:dyDescent="0.3">
      <c r="A30" s="63">
        <f>IF(Estimator!F25 = "NA", 3, Estimator!F25)</f>
        <v>0</v>
      </c>
      <c r="B30" s="18" t="str">
        <f t="shared" si="3"/>
        <v/>
      </c>
      <c r="C30" s="18" t="str">
        <f>IF(Estimator!G25="na",0,IF(Estimator!G25=1,0,IF(Estimator!G25=2,0.5,IF(Estimator!G25=3,0.75,IF(Estimator!G25=4,1,IF(Estimator!G25=5,1,""))))))</f>
        <v/>
      </c>
      <c r="D30" s="18" t="str">
        <f>IF(Estimator!G25="na",0,IF(Estimator!G25=1,0,IF(Estimator!G25=2,0,IF(Estimator!G25=3,0.5,IF(Estimator!G25=4,1,IF(Estimator!G25=5,0.5,""))))))</f>
        <v/>
      </c>
      <c r="E30" s="18" t="str">
        <f>IF(Estimator!G25="na",0, IF(Estimator!G25=1, 0,IF(Estimator!G25=2, 0.05, IF(Estimator!G25=3,0.5, IF(Estimator!G25=4,1,IF(Estimator!G25=5,0.5,""))))))</f>
        <v/>
      </c>
      <c r="F30" s="18" t="str">
        <f>IF(Estimator!G25="na",0, IF(Estimator!G25=1, 0,IF(Estimator!G25=2, 0.05, IF(Estimator!G25=3,0.1,IF(Estimator!G25=4,0.25,IF(Estimator!G25=5,0.1,""))))))</f>
        <v/>
      </c>
      <c r="G30" s="64" t="str">
        <f>IF(Estimator!H25="na",1,IF(Estimator!H25=1,1,IF(Estimator!H25=2,1,IF(Estimator!H25=3,1,IF(Estimator!H25=4,1,IF(Estimator!H25=5,((Background!$G$5-Estimator!$D$30)/Background!$G$5),""))))))</f>
        <v/>
      </c>
      <c r="H30" s="64" t="str">
        <f>IF(Estimator!H25="na",1,IF(Estimator!H25=1,1,IF(Estimator!H25=2,1,IF(Estimator!H25=3,1,IF(Estimator!H25=4,1,IF(Estimator!H25=5,((Background!$G$5-Estimator!$D$30)/Background!$G$5),""))))))</f>
        <v/>
      </c>
      <c r="I30" s="64" t="str">
        <f>IF(Estimator!H25="na",1,IF(Estimator!H25=1,1,IF(Estimator!H25=2,1,IF(Estimator!H25=3,1,IF(Estimator!H25=4,0.5, IF(Estimator!H25=5,((Background!$G$6-Estimator!$D$32)/Background!$G$6),""))))))</f>
        <v/>
      </c>
      <c r="J30" s="64" t="str">
        <f>IF(Estimator!H25="na",1,IF(Estimator!H25=1,1,IF(Estimator!H25=2,1,IF(Estimator!H25=3,1,IF(Estimator!H25=4,0.5, IF(Estimator!H25=5,((Background!$G$7-Estimator!$D$34)/Background!$G$7),""))))))</f>
        <v/>
      </c>
      <c r="K30" s="65" t="str">
        <f>IF(Estimator!H25="na",0.25,IF(Estimator!H25=1,0.25,IF(Estimator!H25=2,0.5,IF(Estimator!H25=3,1,IF(Estimator!H25=4,0.1, IF(Estimator!H25=5, IF(ISBLANK(Estimator!D45), 0, (Background!$G$8-Estimator!$D$36)/Background!$G$8),""))))))</f>
        <v/>
      </c>
      <c r="L30" s="62"/>
      <c r="M30" s="62"/>
      <c r="N30" s="62"/>
      <c r="O30" s="62"/>
      <c r="P30" s="62"/>
      <c r="Q30" s="62"/>
      <c r="R30" s="62"/>
      <c r="S30" s="62"/>
    </row>
    <row r="31" spans="1:19" ht="6" customHeight="1" x14ac:dyDescent="0.3">
      <c r="A31" s="32"/>
      <c r="B31" s="15"/>
      <c r="C31" s="15"/>
      <c r="D31" s="15"/>
      <c r="E31" s="15"/>
      <c r="F31" s="15"/>
      <c r="G31" s="21"/>
      <c r="H31" s="21"/>
      <c r="I31" s="21"/>
      <c r="J31" s="21"/>
      <c r="K31" s="21"/>
    </row>
    <row r="32" spans="1:19" ht="13.95" customHeight="1" x14ac:dyDescent="0.35">
      <c r="A32" s="85"/>
      <c r="B32" s="62"/>
      <c r="C32" s="62"/>
      <c r="D32" s="62"/>
      <c r="E32" s="62"/>
      <c r="F32" s="62"/>
      <c r="G32" s="62"/>
      <c r="H32" s="62"/>
      <c r="I32" s="62"/>
      <c r="J32" s="62"/>
    </row>
    <row r="33" spans="1:18" ht="13.95" customHeight="1" x14ac:dyDescent="0.3">
      <c r="A33" s="86"/>
      <c r="B33" s="89"/>
      <c r="C33" s="89"/>
      <c r="D33" s="89"/>
      <c r="E33" s="89"/>
      <c r="F33" s="89"/>
      <c r="G33" s="89"/>
      <c r="H33" s="89"/>
      <c r="I33" s="89"/>
      <c r="J33" s="89"/>
    </row>
    <row r="34" spans="1:18" ht="15" customHeight="1" x14ac:dyDescent="0.3">
      <c r="A34" s="58"/>
      <c r="B34" s="76"/>
      <c r="C34" s="76"/>
      <c r="D34" s="76"/>
      <c r="E34" s="76"/>
      <c r="F34" s="76"/>
      <c r="G34" s="76"/>
      <c r="H34" s="76"/>
      <c r="I34" s="76"/>
      <c r="J34" s="62"/>
    </row>
    <row r="35" spans="1:18" ht="13.95" customHeight="1" x14ac:dyDescent="0.3">
      <c r="A35" s="87"/>
      <c r="B35" s="76"/>
      <c r="C35" s="88"/>
      <c r="D35" s="88"/>
      <c r="E35" s="88"/>
      <c r="F35" s="88"/>
      <c r="G35" s="88"/>
      <c r="H35" s="88"/>
      <c r="I35" s="76"/>
      <c r="J35" s="62"/>
      <c r="K35" s="71"/>
      <c r="L35" s="71"/>
      <c r="M35" s="71"/>
      <c r="N35" s="71"/>
      <c r="O35" s="71"/>
      <c r="P35" s="71"/>
      <c r="Q35" s="71"/>
      <c r="R35" s="71"/>
    </row>
    <row r="36" spans="1:18" ht="13.95" customHeight="1" x14ac:dyDescent="0.3">
      <c r="A36" s="87"/>
      <c r="B36" s="76"/>
      <c r="C36" s="88"/>
      <c r="D36" s="88"/>
      <c r="E36" s="88"/>
      <c r="F36" s="88"/>
      <c r="G36" s="88"/>
      <c r="H36" s="88"/>
      <c r="I36" s="76"/>
      <c r="J36" s="62"/>
      <c r="K36" s="71"/>
      <c r="L36" s="71"/>
      <c r="M36" s="71"/>
      <c r="N36" s="71"/>
      <c r="O36" s="71"/>
      <c r="P36" s="71"/>
      <c r="Q36" s="71"/>
      <c r="R36" s="71"/>
    </row>
    <row r="37" spans="1:18" ht="13.95" customHeight="1" x14ac:dyDescent="0.3">
      <c r="A37" s="87"/>
      <c r="B37" s="76"/>
      <c r="C37" s="76"/>
      <c r="D37" s="88"/>
      <c r="E37" s="88"/>
      <c r="F37" s="88"/>
      <c r="G37" s="88"/>
      <c r="H37" s="88"/>
      <c r="I37" s="76"/>
      <c r="J37" s="62"/>
      <c r="K37" s="66"/>
      <c r="L37" s="67"/>
      <c r="M37" s="67"/>
      <c r="N37" s="67"/>
      <c r="O37" s="67"/>
      <c r="P37" s="67"/>
      <c r="Q37" s="67"/>
      <c r="R37" s="67"/>
    </row>
    <row r="38" spans="1:18" ht="13.95" customHeight="1" x14ac:dyDescent="0.3">
      <c r="A38" s="87"/>
      <c r="B38" s="76"/>
      <c r="C38" s="88"/>
      <c r="D38" s="88"/>
      <c r="E38" s="88"/>
      <c r="F38" s="88"/>
      <c r="G38" s="88"/>
      <c r="H38" s="88"/>
      <c r="I38" s="76"/>
      <c r="J38" s="62"/>
      <c r="K38" s="66"/>
      <c r="L38" s="67"/>
      <c r="M38" s="67"/>
      <c r="N38" s="67"/>
      <c r="O38" s="67"/>
      <c r="P38" s="67"/>
      <c r="Q38" s="67"/>
      <c r="R38" s="67"/>
    </row>
    <row r="39" spans="1:18" ht="13.95" customHeight="1" x14ac:dyDescent="0.3">
      <c r="A39" s="87"/>
      <c r="B39" s="76"/>
      <c r="C39" s="88"/>
      <c r="D39" s="88"/>
      <c r="E39" s="88"/>
      <c r="F39" s="88"/>
      <c r="G39" s="88"/>
      <c r="H39" s="88"/>
      <c r="I39" s="76"/>
      <c r="J39" s="62"/>
      <c r="K39" s="68"/>
      <c r="L39" s="67"/>
      <c r="M39" s="67"/>
      <c r="N39" s="67"/>
      <c r="O39" s="67"/>
      <c r="P39" s="67"/>
      <c r="Q39" s="67"/>
      <c r="R39" s="67"/>
    </row>
    <row r="40" spans="1:18" ht="11.4" customHeight="1" x14ac:dyDescent="0.3">
      <c r="A40" s="70"/>
      <c r="B40" s="70"/>
      <c r="C40" s="70"/>
      <c r="D40" s="70"/>
      <c r="E40" s="70"/>
      <c r="F40" s="70"/>
      <c r="K40" s="68"/>
      <c r="L40" s="67"/>
      <c r="M40" s="67"/>
      <c r="N40" s="67"/>
      <c r="O40" s="67"/>
      <c r="P40" s="67"/>
      <c r="Q40" s="67"/>
      <c r="R40" s="67"/>
    </row>
    <row r="41" spans="1:18" ht="13.95" customHeight="1" x14ac:dyDescent="0.35">
      <c r="A41" s="72"/>
      <c r="B41" s="70"/>
      <c r="C41" s="70"/>
      <c r="D41" s="70"/>
      <c r="E41" s="70"/>
      <c r="F41" s="70"/>
      <c r="K41" s="68"/>
      <c r="L41" s="67"/>
      <c r="M41" s="67"/>
      <c r="N41" s="67"/>
      <c r="O41" s="67"/>
      <c r="P41" s="67"/>
      <c r="Q41" s="67"/>
      <c r="R41" s="67"/>
    </row>
    <row r="42" spans="1:18" ht="13.95" customHeight="1" x14ac:dyDescent="0.3">
      <c r="A42" s="157"/>
      <c r="B42" s="157"/>
      <c r="C42" s="157"/>
      <c r="D42" s="157"/>
      <c r="E42" s="73"/>
      <c r="F42" s="70"/>
      <c r="K42" s="68"/>
      <c r="L42" s="69"/>
      <c r="M42" s="69"/>
      <c r="N42" s="69"/>
      <c r="O42" s="69"/>
      <c r="P42" s="69"/>
      <c r="Q42" s="69"/>
      <c r="R42" s="69"/>
    </row>
    <row r="43" spans="1:18" ht="13.95" customHeight="1" x14ac:dyDescent="0.3">
      <c r="A43" s="156"/>
      <c r="B43" s="156"/>
      <c r="C43" s="156"/>
      <c r="D43" s="156"/>
      <c r="E43" s="74"/>
      <c r="F43" s="70"/>
      <c r="K43" s="70"/>
      <c r="L43" s="70"/>
      <c r="M43" s="70"/>
      <c r="N43" s="70"/>
      <c r="O43" s="70"/>
      <c r="P43" s="70"/>
      <c r="Q43" s="70"/>
      <c r="R43" s="70"/>
    </row>
    <row r="44" spans="1:18" ht="13.95" customHeight="1" x14ac:dyDescent="0.3">
      <c r="A44" s="156"/>
      <c r="B44" s="156"/>
      <c r="C44" s="156"/>
      <c r="D44" s="156"/>
      <c r="E44" s="75"/>
      <c r="F44" s="70"/>
      <c r="K44" s="70"/>
      <c r="L44" s="70"/>
      <c r="M44" s="70"/>
      <c r="N44" s="70"/>
      <c r="O44" s="70"/>
      <c r="P44" s="70"/>
      <c r="Q44" s="70"/>
      <c r="R44" s="70"/>
    </row>
    <row r="45" spans="1:18" ht="13.95" customHeight="1" x14ac:dyDescent="0.3">
      <c r="A45" s="156"/>
      <c r="B45" s="156"/>
      <c r="C45" s="156"/>
      <c r="D45" s="156"/>
      <c r="E45" s="75"/>
      <c r="F45" s="70"/>
      <c r="K45" s="62"/>
      <c r="L45" s="62"/>
      <c r="M45" s="62"/>
      <c r="N45" s="62"/>
      <c r="O45" s="62"/>
      <c r="P45" s="62"/>
      <c r="Q45" s="62"/>
      <c r="R45" s="62"/>
    </row>
    <row r="46" spans="1:18" ht="13.95" customHeight="1" x14ac:dyDescent="0.3">
      <c r="A46" s="156"/>
      <c r="B46" s="156"/>
      <c r="C46" s="156"/>
      <c r="D46" s="156"/>
      <c r="E46" s="75"/>
      <c r="F46" s="70"/>
      <c r="K46" s="62"/>
      <c r="L46" s="62"/>
      <c r="M46" s="62"/>
      <c r="N46" s="62"/>
      <c r="O46" s="62"/>
      <c r="P46" s="62"/>
      <c r="Q46" s="62"/>
      <c r="R46" s="62"/>
    </row>
    <row r="47" spans="1:18" ht="13.95" customHeight="1" x14ac:dyDescent="0.3">
      <c r="A47" s="156"/>
      <c r="B47" s="156"/>
      <c r="C47" s="156"/>
      <c r="D47" s="156"/>
      <c r="E47" s="75"/>
      <c r="F47" s="70"/>
      <c r="K47" s="62"/>
      <c r="L47" s="62"/>
      <c r="M47" s="62"/>
      <c r="N47" s="62"/>
      <c r="O47" s="62"/>
      <c r="P47" s="62"/>
      <c r="Q47" s="62"/>
      <c r="R47" s="62"/>
    </row>
    <row r="48" spans="1:18" ht="13.95" customHeight="1" x14ac:dyDescent="0.3">
      <c r="A48" s="156"/>
      <c r="B48" s="156"/>
      <c r="C48" s="156"/>
      <c r="D48" s="156"/>
      <c r="E48" s="75"/>
      <c r="F48" s="70"/>
      <c r="K48" s="62"/>
      <c r="L48" s="62"/>
      <c r="M48" s="62"/>
      <c r="N48" s="62"/>
      <c r="O48" s="62"/>
      <c r="P48" s="62"/>
      <c r="Q48" s="62"/>
      <c r="R48" s="62"/>
    </row>
    <row r="49" spans="1:6" ht="13.95" customHeight="1" x14ac:dyDescent="0.3">
      <c r="A49" s="156"/>
      <c r="B49" s="156"/>
      <c r="C49" s="156"/>
      <c r="D49" s="156"/>
      <c r="E49" s="75"/>
      <c r="F49" s="70"/>
    </row>
    <row r="50" spans="1:6" ht="13.95" customHeight="1" x14ac:dyDescent="0.3">
      <c r="A50" s="156"/>
      <c r="B50" s="156"/>
      <c r="C50" s="156"/>
      <c r="D50" s="156"/>
      <c r="E50" s="75"/>
      <c r="F50" s="70"/>
    </row>
  </sheetData>
  <mergeCells count="19">
    <mergeCell ref="E6:F6"/>
    <mergeCell ref="E7:F7"/>
    <mergeCell ref="E8:F8"/>
    <mergeCell ref="A14:K14"/>
    <mergeCell ref="A1:C1"/>
    <mergeCell ref="E1:G2"/>
    <mergeCell ref="H1:J8"/>
    <mergeCell ref="E3:F3"/>
    <mergeCell ref="E4:F4"/>
    <mergeCell ref="E5:F5"/>
    <mergeCell ref="A49:D49"/>
    <mergeCell ref="A50:D50"/>
    <mergeCell ref="A47:D47"/>
    <mergeCell ref="A48:D48"/>
    <mergeCell ref="A42:D42"/>
    <mergeCell ref="A43:D43"/>
    <mergeCell ref="A44:D44"/>
    <mergeCell ref="A45:D45"/>
    <mergeCell ref="A46:D46"/>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Estimator</vt:lpstr>
      <vt:lpstr>Background</vt:lpstr>
      <vt:lpstr>Estimator!Print_Area</vt:lpstr>
    </vt:vector>
  </TitlesOfParts>
  <Company>University of Minnesota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OSTP</dc:creator>
  <cp:lastModifiedBy>State Of Minnesota</cp:lastModifiedBy>
  <cp:lastPrinted>2013-04-12T13:42:56Z</cp:lastPrinted>
  <dcterms:created xsi:type="dcterms:W3CDTF">2012-05-22T12:26:57Z</dcterms:created>
  <dcterms:modified xsi:type="dcterms:W3CDTF">2017-12-26T21:13:52Z</dcterms:modified>
</cp:coreProperties>
</file>