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ch Services\Drainage\Drainage Document Management Project\MPDM Downloads\Chap 4 - Viewing + Appraising\Chapter 4 VI - Templates\"/>
    </mc:Choice>
  </mc:AlternateContent>
  <xr:revisionPtr revIDLastSave="0" documentId="8_{22C2406F-AC13-4B92-9C2E-73FBFBEBE7EE}" xr6:coauthVersionLast="45" xr6:coauthVersionMax="45" xr10:uidLastSave="{00000000-0000-0000-0000-000000000000}"/>
  <bookViews>
    <workbookView xWindow="27870" yWindow="3240" windowWidth="16200" windowHeight="9360" xr2:uid="{00000000-000D-0000-FFFF-FFFF00000000}"/>
  </bookViews>
  <sheets>
    <sheet name="renv_cd59" sheetId="1" r:id="rId1"/>
  </sheets>
  <definedNames>
    <definedName name="_xlnm.Database">renv_cd59!#REF!</definedName>
    <definedName name="_xlnm.Print_Area" localSheetId="0">renv_cd59!$B$9:$AB$116</definedName>
    <definedName name="_xlnm.Print_Titles" localSheetId="0">renv_cd59!$1:$8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9" i="1" l="1"/>
  <c r="M59" i="1"/>
  <c r="K60" i="1"/>
  <c r="M60" i="1"/>
  <c r="K61" i="1"/>
  <c r="M61" i="1"/>
  <c r="K62" i="1"/>
  <c r="M62" i="1"/>
  <c r="K63" i="1"/>
  <c r="M63" i="1"/>
  <c r="P65" i="1"/>
  <c r="R65" i="1"/>
  <c r="T65" i="1"/>
  <c r="Q74" i="1"/>
  <c r="S74" i="1"/>
  <c r="Q75" i="1"/>
  <c r="S75" i="1"/>
  <c r="Q76" i="1"/>
  <c r="S76" i="1"/>
  <c r="L77" i="1"/>
  <c r="N77" i="1" s="1"/>
  <c r="L78" i="1"/>
  <c r="N78" i="1" s="1"/>
  <c r="N79" i="1"/>
  <c r="Q80" i="1"/>
  <c r="S80" i="1"/>
  <c r="Q81" i="1"/>
  <c r="S81" i="1"/>
  <c r="Q82" i="1"/>
  <c r="S82" i="1"/>
  <c r="Q83" i="1"/>
  <c r="S83" i="1"/>
  <c r="L84" i="1"/>
  <c r="N84" i="1" s="1"/>
  <c r="L85" i="1"/>
  <c r="L86" i="1"/>
  <c r="L87" i="1"/>
  <c r="L90" i="1"/>
  <c r="N91" i="1"/>
  <c r="Q92" i="1"/>
  <c r="S92" i="1"/>
  <c r="L93" i="1"/>
  <c r="N93" i="1" s="1"/>
  <c r="L94" i="1"/>
  <c r="N94" i="1" s="1"/>
  <c r="Q95" i="1"/>
  <c r="S95" i="1"/>
  <c r="L96" i="1"/>
  <c r="N96" i="1"/>
  <c r="L97" i="1"/>
  <c r="N97" i="1" s="1"/>
  <c r="J98" i="1"/>
  <c r="Q98" i="1" s="1"/>
  <c r="L99" i="1"/>
  <c r="N99" i="1"/>
  <c r="L100" i="1"/>
  <c r="N100" i="1" s="1"/>
  <c r="Q101" i="1"/>
  <c r="S101" i="1"/>
  <c r="L102" i="1"/>
  <c r="N102" i="1" s="1"/>
  <c r="L103" i="1"/>
  <c r="N103" i="1" s="1"/>
  <c r="Q104" i="1"/>
  <c r="S104" i="1"/>
  <c r="V65" i="1"/>
  <c r="X65" i="1"/>
  <c r="U74" i="1"/>
  <c r="W74" i="1"/>
  <c r="U75" i="1"/>
  <c r="W75" i="1"/>
  <c r="U76" i="1"/>
  <c r="W76" i="1"/>
  <c r="U80" i="1"/>
  <c r="W80" i="1"/>
  <c r="U81" i="1"/>
  <c r="W81" i="1"/>
  <c r="U82" i="1"/>
  <c r="W82" i="1"/>
  <c r="U83" i="1"/>
  <c r="W83" i="1"/>
  <c r="U92" i="1"/>
  <c r="W92" i="1"/>
  <c r="U95" i="1"/>
  <c r="W95" i="1"/>
  <c r="U101" i="1"/>
  <c r="W101" i="1"/>
  <c r="U104" i="1"/>
  <c r="W104" i="1"/>
  <c r="L106" i="1"/>
  <c r="L101" i="1" l="1"/>
  <c r="N101" i="1" s="1"/>
  <c r="L95" i="1"/>
  <c r="N95" i="1" s="1"/>
  <c r="L104" i="1"/>
  <c r="N104" i="1" s="1"/>
  <c r="L81" i="1"/>
  <c r="N81" i="1" s="1"/>
  <c r="L75" i="1"/>
  <c r="N75" i="1" s="1"/>
  <c r="L82" i="1"/>
  <c r="N82" i="1" s="1"/>
  <c r="L76" i="1"/>
  <c r="N76" i="1" s="1"/>
  <c r="L83" i="1"/>
  <c r="N83" i="1" s="1"/>
  <c r="L92" i="1"/>
  <c r="N92" i="1" s="1"/>
  <c r="L80" i="1"/>
  <c r="N80" i="1" s="1"/>
  <c r="L74" i="1"/>
  <c r="N74" i="1" s="1"/>
  <c r="S98" i="1"/>
  <c r="U98" i="1"/>
  <c r="W98" i="1"/>
  <c r="AA20" i="1"/>
  <c r="AA19" i="1"/>
  <c r="AA15" i="1"/>
  <c r="AA14" i="1"/>
  <c r="V109" i="1"/>
  <c r="V119" i="1" s="1"/>
  <c r="T109" i="1"/>
  <c r="T119" i="1" s="1"/>
  <c r="R109" i="1"/>
  <c r="R119" i="1" s="1"/>
  <c r="P109" i="1"/>
  <c r="P119" i="1" s="1"/>
  <c r="L98" i="1" l="1"/>
  <c r="N98" i="1" s="1"/>
  <c r="AB109" i="1"/>
  <c r="AB119" i="1"/>
  <c r="AB120" i="1" l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M58" i="1"/>
  <c r="M57" i="1"/>
  <c r="M56" i="1"/>
  <c r="M55" i="1"/>
  <c r="M53" i="1"/>
  <c r="M48" i="1"/>
  <c r="M47" i="1"/>
  <c r="M46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AA59" i="1"/>
  <c r="AA51" i="1"/>
  <c r="AA50" i="1"/>
  <c r="AA49" i="1"/>
  <c r="AA44" i="1"/>
  <c r="AA39" i="1"/>
  <c r="Y22" i="1"/>
  <c r="Y21" i="1"/>
  <c r="Y20" i="1"/>
  <c r="Y19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17" i="1"/>
  <c r="Y16" i="1"/>
  <c r="Y15" i="1"/>
  <c r="Y14" i="1"/>
  <c r="Y13" i="1"/>
  <c r="Y12" i="1"/>
  <c r="Y11" i="1"/>
  <c r="Y10" i="1"/>
  <c r="Y9" i="1"/>
  <c r="K109" i="1" l="1"/>
  <c r="L110" i="1" l="1"/>
  <c r="N110" i="1"/>
  <c r="W5" i="1"/>
  <c r="U5" i="1"/>
  <c r="S5" i="1"/>
  <c r="Q5" i="1"/>
  <c r="Q60" i="1" l="1"/>
  <c r="Q59" i="1"/>
  <c r="Q61" i="1"/>
  <c r="Q62" i="1"/>
  <c r="Q63" i="1"/>
  <c r="S59" i="1"/>
  <c r="S60" i="1"/>
  <c r="S61" i="1"/>
  <c r="S62" i="1"/>
  <c r="S63" i="1"/>
  <c r="P122" i="1"/>
  <c r="P125" i="1" s="1"/>
  <c r="R122" i="1"/>
  <c r="R125" i="1" s="1"/>
  <c r="T122" i="1"/>
  <c r="T125" i="1" s="1"/>
  <c r="V122" i="1"/>
  <c r="V125" i="1" s="1"/>
  <c r="U61" i="1"/>
  <c r="U53" i="1"/>
  <c r="U45" i="1"/>
  <c r="U37" i="1"/>
  <c r="U29" i="1"/>
  <c r="U21" i="1"/>
  <c r="U13" i="1"/>
  <c r="U57" i="1"/>
  <c r="U49" i="1"/>
  <c r="U41" i="1"/>
  <c r="U33" i="1"/>
  <c r="U25" i="1"/>
  <c r="U17" i="1"/>
  <c r="U9" i="1"/>
  <c r="U58" i="1"/>
  <c r="U47" i="1"/>
  <c r="U36" i="1"/>
  <c r="U26" i="1"/>
  <c r="U15" i="1"/>
  <c r="U56" i="1"/>
  <c r="U46" i="1"/>
  <c r="U35" i="1"/>
  <c r="U24" i="1"/>
  <c r="U14" i="1"/>
  <c r="U55" i="1"/>
  <c r="U44" i="1"/>
  <c r="U34" i="1"/>
  <c r="U23" i="1"/>
  <c r="U12" i="1"/>
  <c r="U54" i="1"/>
  <c r="U43" i="1"/>
  <c r="U32" i="1"/>
  <c r="U22" i="1"/>
  <c r="U11" i="1"/>
  <c r="U48" i="1"/>
  <c r="U27" i="1"/>
  <c r="U38" i="1"/>
  <c r="U63" i="1"/>
  <c r="U42" i="1"/>
  <c r="U20" i="1"/>
  <c r="U59" i="1"/>
  <c r="U62" i="1"/>
  <c r="U40" i="1"/>
  <c r="U19" i="1"/>
  <c r="U16" i="1"/>
  <c r="U60" i="1"/>
  <c r="U39" i="1"/>
  <c r="U18" i="1"/>
  <c r="U30" i="1"/>
  <c r="U50" i="1"/>
  <c r="U28" i="1"/>
  <c r="U52" i="1"/>
  <c r="U31" i="1"/>
  <c r="U10" i="1"/>
  <c r="U51" i="1"/>
  <c r="Q52" i="1"/>
  <c r="Q44" i="1"/>
  <c r="Q36" i="1"/>
  <c r="Q28" i="1"/>
  <c r="Q20" i="1"/>
  <c r="Q12" i="1"/>
  <c r="Q56" i="1"/>
  <c r="Q48" i="1"/>
  <c r="Q40" i="1"/>
  <c r="Q32" i="1"/>
  <c r="Q24" i="1"/>
  <c r="Q16" i="1"/>
  <c r="Q49" i="1"/>
  <c r="Q38" i="1"/>
  <c r="Q27" i="1"/>
  <c r="Q17" i="1"/>
  <c r="Q54" i="1"/>
  <c r="Q43" i="1"/>
  <c r="Q33" i="1"/>
  <c r="Q22" i="1"/>
  <c r="Q11" i="1"/>
  <c r="Q53" i="1"/>
  <c r="Q42" i="1"/>
  <c r="Q31" i="1"/>
  <c r="Q21" i="1"/>
  <c r="Q10" i="1"/>
  <c r="Q55" i="1"/>
  <c r="Q37" i="1"/>
  <c r="Q19" i="1"/>
  <c r="Q51" i="1"/>
  <c r="Q35" i="1"/>
  <c r="Q18" i="1"/>
  <c r="Q45" i="1"/>
  <c r="Q26" i="1"/>
  <c r="Q9" i="1"/>
  <c r="Q58" i="1"/>
  <c r="Q41" i="1"/>
  <c r="Q25" i="1"/>
  <c r="Q50" i="1"/>
  <c r="Q15" i="1"/>
  <c r="Q47" i="1"/>
  <c r="Q14" i="1"/>
  <c r="Q30" i="1"/>
  <c r="Q29" i="1"/>
  <c r="Q23" i="1"/>
  <c r="Q13" i="1"/>
  <c r="Q57" i="1"/>
  <c r="Q46" i="1"/>
  <c r="Q34" i="1"/>
  <c r="Q39" i="1"/>
  <c r="V5" i="1"/>
  <c r="W59" i="1"/>
  <c r="W51" i="1"/>
  <c r="W43" i="1"/>
  <c r="W35" i="1"/>
  <c r="W27" i="1"/>
  <c r="W19" i="1"/>
  <c r="W11" i="1"/>
  <c r="W60" i="1"/>
  <c r="W50" i="1"/>
  <c r="W41" i="1"/>
  <c r="W32" i="1"/>
  <c r="W23" i="1"/>
  <c r="W14" i="1"/>
  <c r="W37" i="1"/>
  <c r="W9" i="1"/>
  <c r="W58" i="1"/>
  <c r="W49" i="1"/>
  <c r="W40" i="1"/>
  <c r="W31" i="1"/>
  <c r="W22" i="1"/>
  <c r="W13" i="1"/>
  <c r="W46" i="1"/>
  <c r="W18" i="1"/>
  <c r="W57" i="1"/>
  <c r="W48" i="1"/>
  <c r="W39" i="1"/>
  <c r="W30" i="1"/>
  <c r="W21" i="1"/>
  <c r="W12" i="1"/>
  <c r="W55" i="1"/>
  <c r="W28" i="1"/>
  <c r="W56" i="1"/>
  <c r="W47" i="1"/>
  <c r="W38" i="1"/>
  <c r="W29" i="1"/>
  <c r="W20" i="1"/>
  <c r="W10" i="1"/>
  <c r="W63" i="1"/>
  <c r="W42" i="1"/>
  <c r="W16" i="1"/>
  <c r="W24" i="1"/>
  <c r="W44" i="1"/>
  <c r="W62" i="1"/>
  <c r="W36" i="1"/>
  <c r="W15" i="1"/>
  <c r="W45" i="1"/>
  <c r="W61" i="1"/>
  <c r="W34" i="1"/>
  <c r="W26" i="1"/>
  <c r="W52" i="1"/>
  <c r="W17" i="1"/>
  <c r="W54" i="1"/>
  <c r="W33" i="1"/>
  <c r="W53" i="1"/>
  <c r="W25" i="1"/>
  <c r="S53" i="1"/>
  <c r="S45" i="1"/>
  <c r="S37" i="1"/>
  <c r="S29" i="1"/>
  <c r="S21" i="1"/>
  <c r="S13" i="1"/>
  <c r="S52" i="1"/>
  <c r="S44" i="1"/>
  <c r="S36" i="1"/>
  <c r="S28" i="1"/>
  <c r="S20" i="1"/>
  <c r="S12" i="1"/>
  <c r="S56" i="1"/>
  <c r="S48" i="1"/>
  <c r="S40" i="1"/>
  <c r="S32" i="1"/>
  <c r="S24" i="1"/>
  <c r="S16" i="1"/>
  <c r="S55" i="1"/>
  <c r="S47" i="1"/>
  <c r="S39" i="1"/>
  <c r="S31" i="1"/>
  <c r="S23" i="1"/>
  <c r="S51" i="1"/>
  <c r="S35" i="1"/>
  <c r="S19" i="1"/>
  <c r="S50" i="1"/>
  <c r="S34" i="1"/>
  <c r="S18" i="1"/>
  <c r="S58" i="1"/>
  <c r="S38" i="1"/>
  <c r="S15" i="1"/>
  <c r="S57" i="1"/>
  <c r="S33" i="1"/>
  <c r="S14" i="1"/>
  <c r="S54" i="1"/>
  <c r="S30" i="1"/>
  <c r="S11" i="1"/>
  <c r="S49" i="1"/>
  <c r="S27" i="1"/>
  <c r="S10" i="1"/>
  <c r="S41" i="1"/>
  <c r="S26" i="1"/>
  <c r="S17" i="1"/>
  <c r="S9" i="1"/>
  <c r="S25" i="1"/>
  <c r="S22" i="1"/>
  <c r="S46" i="1"/>
  <c r="S43" i="1"/>
  <c r="S42" i="1"/>
  <c r="L59" i="1" l="1"/>
  <c r="N59" i="1" s="1"/>
  <c r="L62" i="1"/>
  <c r="N62" i="1" s="1"/>
  <c r="L61" i="1"/>
  <c r="N61" i="1" s="1"/>
  <c r="L60" i="1"/>
  <c r="N60" i="1" s="1"/>
  <c r="L63" i="1"/>
  <c r="N63" i="1" s="1"/>
  <c r="AB122" i="1"/>
  <c r="AB123" i="1" s="1"/>
  <c r="L36" i="1"/>
  <c r="N36" i="1" s="1"/>
  <c r="L39" i="1"/>
  <c r="N39" i="1" s="1"/>
  <c r="L18" i="1"/>
  <c r="N18" i="1" s="1"/>
  <c r="L15" i="1"/>
  <c r="N15" i="1" s="1"/>
  <c r="L14" i="1"/>
  <c r="N14" i="1" s="1"/>
  <c r="L26" i="1"/>
  <c r="N26" i="1" s="1"/>
  <c r="L37" i="1"/>
  <c r="N37" i="1" s="1"/>
  <c r="L43" i="1"/>
  <c r="N43" i="1" s="1"/>
  <c r="L47" i="1"/>
  <c r="N47" i="1" s="1"/>
  <c r="L54" i="1"/>
  <c r="N54" i="1" s="1"/>
  <c r="L38" i="1"/>
  <c r="N38" i="1" s="1"/>
  <c r="L44" i="1"/>
  <c r="N44" i="1" s="1"/>
  <c r="L24" i="1"/>
  <c r="N24" i="1" s="1"/>
  <c r="L45" i="1"/>
  <c r="N45" i="1" s="1"/>
  <c r="L32" i="1"/>
  <c r="N32" i="1" s="1"/>
  <c r="L52" i="1"/>
  <c r="N52" i="1" s="1"/>
  <c r="L34" i="1"/>
  <c r="N34" i="1" s="1"/>
  <c r="L25" i="1"/>
  <c r="N25" i="1" s="1"/>
  <c r="L35" i="1"/>
  <c r="N35" i="1" s="1"/>
  <c r="L21" i="1"/>
  <c r="N21" i="1" s="1"/>
  <c r="L56" i="1"/>
  <c r="N56" i="1" s="1"/>
  <c r="L13" i="1"/>
  <c r="N13" i="1" s="1"/>
  <c r="L29" i="1"/>
  <c r="N29" i="1" s="1"/>
  <c r="L41" i="1"/>
  <c r="N41" i="1" s="1"/>
  <c r="L51" i="1"/>
  <c r="N51" i="1" s="1"/>
  <c r="L31" i="1"/>
  <c r="N31" i="1" s="1"/>
  <c r="L11" i="1"/>
  <c r="N11" i="1" s="1"/>
  <c r="L12" i="1"/>
  <c r="N12" i="1" s="1"/>
  <c r="L57" i="1"/>
  <c r="N57" i="1" s="1"/>
  <c r="L30" i="1"/>
  <c r="N30" i="1" s="1"/>
  <c r="L50" i="1"/>
  <c r="N50" i="1" s="1"/>
  <c r="L46" i="1"/>
  <c r="N46" i="1" s="1"/>
  <c r="L58" i="1"/>
  <c r="N58" i="1" s="1"/>
  <c r="L42" i="1"/>
  <c r="N42" i="1" s="1"/>
  <c r="L22" i="1"/>
  <c r="N22" i="1" s="1"/>
  <c r="L20" i="1"/>
  <c r="N20" i="1" s="1"/>
  <c r="L27" i="1"/>
  <c r="N27" i="1" s="1"/>
  <c r="L55" i="1"/>
  <c r="N55" i="1" s="1"/>
  <c r="L49" i="1"/>
  <c r="N49" i="1" s="1"/>
  <c r="L40" i="1"/>
  <c r="N40" i="1" s="1"/>
  <c r="L10" i="1"/>
  <c r="N10" i="1" s="1"/>
  <c r="L48" i="1"/>
  <c r="N48" i="1" s="1"/>
  <c r="L23" i="1"/>
  <c r="N23" i="1" s="1"/>
  <c r="L9" i="1"/>
  <c r="L19" i="1"/>
  <c r="N19" i="1" s="1"/>
  <c r="L53" i="1"/>
  <c r="N53" i="1" s="1"/>
  <c r="L33" i="1"/>
  <c r="N33" i="1" s="1"/>
  <c r="L17" i="1"/>
  <c r="N17" i="1" s="1"/>
  <c r="L16" i="1"/>
  <c r="N16" i="1" s="1"/>
  <c r="L28" i="1"/>
  <c r="N28" i="1" s="1"/>
  <c r="AB125" i="1" l="1"/>
  <c r="N9" i="1"/>
  <c r="N109" i="1" s="1"/>
  <c r="N112" i="1" s="1"/>
  <c r="L109" i="1"/>
  <c r="L112" i="1" s="1"/>
  <c r="O79" i="1" l="1"/>
  <c r="O78" i="1"/>
  <c r="O99" i="1"/>
  <c r="O94" i="1"/>
  <c r="O96" i="1"/>
  <c r="O15" i="1"/>
  <c r="O83" i="1"/>
  <c r="O92" i="1"/>
  <c r="O93" i="1"/>
  <c r="O100" i="1"/>
  <c r="O104" i="1"/>
  <c r="O80" i="1"/>
  <c r="O101" i="1"/>
  <c r="O76" i="1"/>
  <c r="O81" i="1"/>
  <c r="O103" i="1"/>
  <c r="O102" i="1"/>
  <c r="O77" i="1"/>
  <c r="O84" i="1"/>
  <c r="O82" i="1"/>
  <c r="O74" i="1"/>
  <c r="O75" i="1"/>
  <c r="O97" i="1"/>
  <c r="O95" i="1"/>
  <c r="O98" i="1"/>
  <c r="O60" i="1"/>
  <c r="O59" i="1"/>
  <c r="O62" i="1"/>
  <c r="O63" i="1"/>
  <c r="O61" i="1"/>
  <c r="O11" i="1"/>
  <c r="O34" i="1"/>
  <c r="O17" i="1"/>
  <c r="O35" i="1"/>
  <c r="O30" i="1"/>
  <c r="O56" i="1"/>
  <c r="O52" i="1"/>
  <c r="O57" i="1"/>
  <c r="O12" i="1"/>
  <c r="O58" i="1"/>
  <c r="O42" i="1"/>
  <c r="O37" i="1"/>
  <c r="O47" i="1"/>
  <c r="O36" i="1"/>
  <c r="O44" i="1"/>
  <c r="O54" i="1"/>
  <c r="O39" i="1"/>
  <c r="O14" i="1"/>
  <c r="O43" i="1"/>
  <c r="O18" i="1"/>
  <c r="O26" i="1"/>
  <c r="O38" i="1"/>
  <c r="O41" i="1"/>
  <c r="O46" i="1"/>
  <c r="O45" i="1"/>
  <c r="O33" i="1"/>
  <c r="O31" i="1"/>
  <c r="O28" i="1"/>
  <c r="O23" i="1"/>
  <c r="O55" i="1"/>
  <c r="O21" i="1"/>
  <c r="O49" i="1"/>
  <c r="O40" i="1"/>
  <c r="O16" i="1"/>
  <c r="O29" i="1"/>
  <c r="O20" i="1"/>
  <c r="O50" i="1"/>
  <c r="O9" i="1"/>
  <c r="O13" i="1"/>
  <c r="O24" i="1"/>
  <c r="O27" i="1"/>
  <c r="O22" i="1"/>
  <c r="O48" i="1"/>
  <c r="O51" i="1"/>
  <c r="O32" i="1"/>
  <c r="O19" i="1"/>
  <c r="O10" i="1"/>
  <c r="O53" i="1"/>
  <c r="O25" i="1"/>
  <c r="O110" i="1" l="1"/>
  <c r="O109" i="1"/>
  <c r="O112" i="1" l="1"/>
</calcChain>
</file>

<file path=xl/sharedStrings.xml><?xml version="1.0" encoding="utf-8"?>
<sst xmlns="http://schemas.openxmlformats.org/spreadsheetml/2006/main" count="372" uniqueCount="83">
  <si>
    <t>MN</t>
  </si>
  <si>
    <t>SWNW</t>
  </si>
  <si>
    <t>SWSW</t>
  </si>
  <si>
    <t>NENE</t>
  </si>
  <si>
    <t>NWNE</t>
  </si>
  <si>
    <t>SWNE</t>
  </si>
  <si>
    <t>SENE</t>
  </si>
  <si>
    <t>NENW</t>
  </si>
  <si>
    <t>SENW</t>
  </si>
  <si>
    <t>NESW</t>
  </si>
  <si>
    <t>NESE</t>
  </si>
  <si>
    <t>SESE</t>
  </si>
  <si>
    <t>SESW</t>
  </si>
  <si>
    <t>"A"</t>
  </si>
  <si>
    <t>"B"</t>
  </si>
  <si>
    <t>"C"</t>
  </si>
  <si>
    <t>"D"</t>
  </si>
  <si>
    <t>Maintenacne cost</t>
  </si>
  <si>
    <t>NONCOVERTED</t>
  </si>
  <si>
    <t>PARCEL</t>
  </si>
  <si>
    <t>IN</t>
  </si>
  <si>
    <t>POTENTIAL</t>
  </si>
  <si>
    <t>PROXIMITY</t>
  </si>
  <si>
    <t>NET</t>
  </si>
  <si>
    <t>MAINT</t>
  </si>
  <si>
    <t>BENEFIT</t>
  </si>
  <si>
    <t>OR RESTRICTED</t>
  </si>
  <si>
    <t xml:space="preserve">SEEDING </t>
  </si>
  <si>
    <t>DAMAGE</t>
  </si>
  <si>
    <t>NUMBER</t>
  </si>
  <si>
    <t>NAME</t>
  </si>
  <si>
    <t>DESCRIPTION</t>
  </si>
  <si>
    <t>SEC</t>
  </si>
  <si>
    <t>T-N</t>
  </si>
  <si>
    <t>R-W</t>
  </si>
  <si>
    <t>TRACT</t>
  </si>
  <si>
    <t>RATE</t>
  </si>
  <si>
    <t>COST</t>
  </si>
  <si>
    <t>ACRES</t>
  </si>
  <si>
    <t>VALUE</t>
  </si>
  <si>
    <t>WETLAND ACRES</t>
  </si>
  <si>
    <t>AREA</t>
  </si>
  <si>
    <t>TILE</t>
  </si>
  <si>
    <t>SOILS</t>
  </si>
  <si>
    <t>ROAD AUTHORITY</t>
  </si>
  <si>
    <t>LOCATION</t>
  </si>
  <si>
    <t>LENGTH</t>
  </si>
  <si>
    <t>GROSS</t>
  </si>
  <si>
    <t>(FEET)</t>
  </si>
  <si>
    <t>BENEFITS</t>
  </si>
  <si>
    <t>%</t>
  </si>
  <si>
    <t>State of Minnesota</t>
  </si>
  <si>
    <t>U.S. Highway</t>
  </si>
  <si>
    <t>#</t>
  </si>
  <si>
    <t>per foot</t>
  </si>
  <si>
    <t>Department of Transportation</t>
  </si>
  <si>
    <t>East of</t>
  </si>
  <si>
    <t>North of</t>
  </si>
  <si>
    <t>South of of</t>
  </si>
  <si>
    <t>N2NW</t>
  </si>
  <si>
    <t>"D-"</t>
  </si>
  <si>
    <t>LAND BENEFITS</t>
  </si>
  <si>
    <t>ROAD BENEFITS</t>
  </si>
  <si>
    <t>TOTAL BENEFITS</t>
  </si>
  <si>
    <t>Board Adopted</t>
  </si>
  <si>
    <t>&lt;NAME OF DRAINAGE AUTHORITY&gt;</t>
  </si>
  <si>
    <t>&lt;NAME OF DRAINAGE SYSTEM&gt;</t>
  </si>
  <si>
    <t>&lt;YEAR &amp; DRAINAGE PROJECT&gt;</t>
  </si>
  <si>
    <t>&lt;DATE BOARD ADOPTED&gt;</t>
  </si>
  <si>
    <t>&lt;DATE OF CREATION&gt;</t>
  </si>
  <si>
    <t>&lt;Parcel ID No.&gt;</t>
  </si>
  <si>
    <t>&lt;Name&gt;</t>
  </si>
  <si>
    <t>&lt;Address&gt;</t>
  </si>
  <si>
    <t>&lt;Zip&gt;</t>
  </si>
  <si>
    <t>##</t>
  </si>
  <si>
    <t>###</t>
  </si>
  <si>
    <t>&lt;County Highway Dept.&gt;</t>
  </si>
  <si>
    <t>&lt;Township Name&gt;</t>
  </si>
  <si>
    <t>&lt;##&gt;</t>
  </si>
  <si>
    <t>CSAH # &lt;##&gt;</t>
  </si>
  <si>
    <t>&lt;###&gt;th Street</t>
  </si>
  <si>
    <t>&lt;###&gt;th Ave.</t>
  </si>
  <si>
    <t>TEMPLATE A: VIEWER'S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</si>
</sst>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"/>
    <numFmt numFmtId="165" formatCode="[$-409]mmmm\ d\,\ yyyy;@"/>
    <numFmt numFmtId="166" formatCode="mmmm\ d\,\ yyyy"/>
    <numFmt numFmtId="167" formatCode="0;[Red]0"/>
    <numFmt numFmtId="168" formatCode="0.00_)"/>
    <numFmt numFmtId="169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</font>
    <font>
      <sz val="9"/>
      <name val="Cambria"/>
      <family val="1"/>
    </font>
    <font>
      <sz val="11"/>
      <name val="Calibri"/>
      <family val="2"/>
    </font>
    <font>
      <sz val="8"/>
      <name val="Cambria"/>
      <family val="1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6">
    <xf numFmtId="0" fontId="0" fillId="0" borderId="0" xfId="0"/>
    <xf numFmtId="0" fontId="20" fillId="0" borderId="16" xfId="0" applyNumberFormat="1" applyFont="1" applyFill="1" applyBorder="1" applyAlignment="1" applyProtection="1">
      <alignment horizontal="center"/>
    </xf>
    <xf numFmtId="0" fontId="20" fillId="0" borderId="17" xfId="0" applyFont="1" applyFill="1" applyBorder="1" applyAlignment="1" applyProtection="1"/>
    <xf numFmtId="0" fontId="20" fillId="0" borderId="10" xfId="0" applyFont="1" applyFill="1" applyBorder="1" applyAlignment="1" applyProtection="1"/>
    <xf numFmtId="2" fontId="20" fillId="0" borderId="17" xfId="0" applyNumberFormat="1" applyFont="1" applyFill="1" applyBorder="1" applyAlignment="1" applyProtection="1"/>
    <xf numFmtId="0" fontId="20" fillId="0" borderId="10" xfId="0" applyNumberFormat="1" applyFont="1" applyFill="1" applyBorder="1" applyAlignment="1" applyProtection="1">
      <alignment horizontal="center"/>
    </xf>
    <xf numFmtId="0" fontId="20" fillId="0" borderId="14" xfId="0" applyNumberFormat="1" applyFont="1" applyFill="1" applyBorder="1" applyAlignment="1" applyProtection="1">
      <alignment horizontal="center"/>
    </xf>
    <xf numFmtId="0" fontId="20" fillId="0" borderId="13" xfId="0" applyNumberFormat="1" applyFont="1" applyFill="1" applyBorder="1" applyAlignment="1" applyProtection="1">
      <alignment horizontal="center"/>
    </xf>
    <xf numFmtId="1" fontId="26" fillId="0" borderId="0" xfId="0" applyNumberFormat="1" applyFont="1" applyFill="1"/>
    <xf numFmtId="1" fontId="27" fillId="0" borderId="11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/>
    <xf numFmtId="0" fontId="27" fillId="0" borderId="14" xfId="0" applyFont="1" applyFill="1" applyBorder="1" applyAlignment="1">
      <alignment horizontal="center"/>
    </xf>
    <xf numFmtId="1" fontId="27" fillId="0" borderId="14" xfId="0" applyNumberFormat="1" applyFont="1" applyFill="1" applyBorder="1" applyAlignment="1">
      <alignment horizontal="center"/>
    </xf>
    <xf numFmtId="1" fontId="28" fillId="0" borderId="0" xfId="0" applyNumberFormat="1" applyFont="1" applyFill="1"/>
    <xf numFmtId="0" fontId="29" fillId="0" borderId="0" xfId="0" applyFont="1" applyFill="1"/>
    <xf numFmtId="1" fontId="29" fillId="0" borderId="11" xfId="0" applyNumberFormat="1" applyFont="1" applyFill="1" applyBorder="1" applyAlignment="1">
      <alignment horizontal="center"/>
    </xf>
    <xf numFmtId="0" fontId="28" fillId="0" borderId="0" xfId="0" applyFont="1" applyFill="1" applyBorder="1"/>
    <xf numFmtId="1" fontId="28" fillId="0" borderId="11" xfId="0" applyNumberFormat="1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1" fontId="27" fillId="0" borderId="0" xfId="0" applyNumberFormat="1" applyFont="1" applyFill="1" applyBorder="1" applyAlignment="1">
      <alignment horizontal="center"/>
    </xf>
    <xf numFmtId="1" fontId="27" fillId="0" borderId="13" xfId="0" applyNumberFormat="1" applyFont="1" applyFill="1" applyBorder="1" applyAlignment="1">
      <alignment horizontal="center"/>
    </xf>
    <xf numFmtId="0" fontId="30" fillId="0" borderId="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20" fillId="0" borderId="17" xfId="0" applyNumberFormat="1" applyFont="1" applyFill="1" applyBorder="1" applyAlignment="1" applyProtection="1">
      <alignment horizontal="center"/>
    </xf>
    <xf numFmtId="0" fontId="18" fillId="0" borderId="0" xfId="0" applyFont="1" applyFill="1"/>
    <xf numFmtId="165" fontId="19" fillId="0" borderId="0" xfId="0" quotePrefix="1" applyNumberFormat="1" applyFont="1" applyFill="1" applyAlignment="1">
      <alignment horizontal="center"/>
    </xf>
    <xf numFmtId="166" fontId="20" fillId="0" borderId="0" xfId="0" quotePrefix="1" applyNumberFormat="1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7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2" fontId="20" fillId="0" borderId="0" xfId="0" applyNumberFormat="1" applyFont="1" applyFill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11" xfId="0" applyNumberFormat="1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center"/>
    </xf>
    <xf numFmtId="168" fontId="20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/>
    <xf numFmtId="0" fontId="20" fillId="0" borderId="0" xfId="0" applyNumberFormat="1" applyFont="1" applyFill="1" applyBorder="1" applyAlignment="1" applyProtection="1">
      <alignment horizontal="center"/>
    </xf>
    <xf numFmtId="168" fontId="20" fillId="0" borderId="11" xfId="0" applyNumberFormat="1" applyFont="1" applyFill="1" applyBorder="1" applyAlignment="1" applyProtection="1">
      <alignment horizontal="center"/>
    </xf>
    <xf numFmtId="2" fontId="20" fillId="0" borderId="0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>
      <alignment horizontal="left"/>
    </xf>
    <xf numFmtId="2" fontId="21" fillId="0" borderId="0" xfId="0" applyNumberFormat="1" applyFont="1" applyFill="1" applyAlignment="1">
      <alignment horizontal="center"/>
    </xf>
    <xf numFmtId="167" fontId="20" fillId="0" borderId="0" xfId="0" applyNumberFormat="1" applyFont="1" applyFill="1" applyAlignment="1" applyProtection="1">
      <alignment horizontal="center"/>
    </xf>
    <xf numFmtId="2" fontId="20" fillId="0" borderId="0" xfId="0" applyNumberFormat="1" applyFont="1" applyFill="1" applyBorder="1" applyAlignment="1">
      <alignment horizontal="center"/>
    </xf>
    <xf numFmtId="2" fontId="20" fillId="0" borderId="12" xfId="0" applyNumberFormat="1" applyFont="1" applyFill="1" applyBorder="1" applyAlignment="1">
      <alignment horizontal="center"/>
    </xf>
    <xf numFmtId="0" fontId="20" fillId="0" borderId="11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18" fillId="0" borderId="0" xfId="0" applyNumberFormat="1" applyFont="1" applyFill="1" applyAlignment="1">
      <alignment horizontal="center"/>
    </xf>
    <xf numFmtId="168" fontId="20" fillId="0" borderId="0" xfId="0" applyNumberFormat="1" applyFont="1" applyFill="1" applyBorder="1" applyAlignment="1" applyProtection="1">
      <alignment horizontal="left"/>
    </xf>
    <xf numFmtId="168" fontId="20" fillId="0" borderId="12" xfId="0" applyNumberFormat="1" applyFont="1" applyFill="1" applyBorder="1" applyAlignment="1" applyProtection="1">
      <alignment horizontal="center"/>
    </xf>
    <xf numFmtId="1" fontId="20" fillId="0" borderId="0" xfId="0" applyNumberFormat="1" applyFont="1" applyFill="1" applyBorder="1" applyAlignment="1" applyProtection="1">
      <alignment horizontal="center"/>
    </xf>
    <xf numFmtId="0" fontId="18" fillId="0" borderId="11" xfId="0" applyFont="1" applyFill="1" applyBorder="1"/>
    <xf numFmtId="2" fontId="24" fillId="0" borderId="0" xfId="0" applyNumberFormat="1" applyFont="1" applyFill="1" applyBorder="1"/>
    <xf numFmtId="0" fontId="24" fillId="0" borderId="0" xfId="0" applyFont="1" applyFill="1"/>
    <xf numFmtId="2" fontId="20" fillId="0" borderId="11" xfId="0" applyNumberFormat="1" applyFont="1" applyFill="1" applyBorder="1" applyAlignment="1">
      <alignment horizontal="center"/>
    </xf>
    <xf numFmtId="0" fontId="18" fillId="0" borderId="11" xfId="0" applyNumberFormat="1" applyFont="1" applyFill="1" applyBorder="1" applyAlignment="1">
      <alignment horizontal="center"/>
    </xf>
    <xf numFmtId="169" fontId="20" fillId="0" borderId="12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left"/>
    </xf>
    <xf numFmtId="2" fontId="20" fillId="0" borderId="0" xfId="0" applyNumberFormat="1" applyFont="1" applyFill="1" applyBorder="1" applyAlignment="1">
      <alignment horizontal="right"/>
    </xf>
    <xf numFmtId="9" fontId="20" fillId="0" borderId="12" xfId="0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0" fontId="20" fillId="0" borderId="13" xfId="0" applyFont="1" applyFill="1" applyBorder="1" applyAlignment="1" applyProtection="1">
      <alignment horizontal="left"/>
    </xf>
    <xf numFmtId="49" fontId="20" fillId="0" borderId="13" xfId="0" applyNumberFormat="1" applyFont="1" applyFill="1" applyBorder="1" applyAlignment="1" applyProtection="1">
      <alignment horizontal="left"/>
    </xf>
    <xf numFmtId="167" fontId="20" fillId="0" borderId="13" xfId="0" applyNumberFormat="1" applyFont="1" applyFill="1" applyBorder="1" applyAlignment="1" applyProtection="1">
      <alignment horizontal="center"/>
    </xf>
    <xf numFmtId="2" fontId="20" fillId="0" borderId="13" xfId="0" applyNumberFormat="1" applyFont="1" applyFill="1" applyBorder="1" applyAlignment="1" applyProtection="1">
      <alignment horizontal="center"/>
    </xf>
    <xf numFmtId="2" fontId="20" fillId="0" borderId="14" xfId="0" applyNumberFormat="1" applyFont="1" applyFill="1" applyBorder="1" applyAlignment="1" applyProtection="1">
      <alignment horizontal="center"/>
    </xf>
    <xf numFmtId="0" fontId="18" fillId="0" borderId="14" xfId="0" applyNumberFormat="1" applyFont="1" applyFill="1" applyBorder="1" applyAlignment="1">
      <alignment horizontal="center"/>
    </xf>
    <xf numFmtId="169" fontId="20" fillId="0" borderId="15" xfId="0" applyNumberFormat="1" applyFont="1" applyFill="1" applyBorder="1" applyAlignment="1">
      <alignment horizontal="center"/>
    </xf>
    <xf numFmtId="0" fontId="20" fillId="0" borderId="14" xfId="0" applyNumberFormat="1" applyFont="1" applyFill="1" applyBorder="1" applyAlignment="1">
      <alignment horizontal="center"/>
    </xf>
    <xf numFmtId="169" fontId="20" fillId="0" borderId="14" xfId="0" applyNumberFormat="1" applyFont="1" applyFill="1" applyBorder="1" applyAlignment="1">
      <alignment horizontal="center"/>
    </xf>
    <xf numFmtId="2" fontId="18" fillId="0" borderId="0" xfId="0" applyNumberFormat="1" applyFont="1" applyFill="1"/>
    <xf numFmtId="0" fontId="20" fillId="0" borderId="10" xfId="0" applyFont="1" applyFill="1" applyBorder="1" applyAlignment="1" applyProtection="1">
      <alignment horizontal="left"/>
    </xf>
    <xf numFmtId="0" fontId="20" fillId="0" borderId="0" xfId="0" applyFont="1" applyFill="1"/>
    <xf numFmtId="167" fontId="20" fillId="0" borderId="10" xfId="0" applyNumberFormat="1" applyFont="1" applyFill="1" applyBorder="1" applyAlignment="1" applyProtection="1">
      <alignment horizontal="center"/>
    </xf>
    <xf numFmtId="2" fontId="20" fillId="0" borderId="10" xfId="0" applyNumberFormat="1" applyFont="1" applyFill="1" applyBorder="1" applyAlignment="1" applyProtection="1">
      <alignment horizontal="center"/>
    </xf>
    <xf numFmtId="4" fontId="20" fillId="0" borderId="16" xfId="0" applyNumberFormat="1" applyFont="1" applyFill="1" applyBorder="1" applyAlignment="1" applyProtection="1">
      <alignment horizontal="center"/>
    </xf>
    <xf numFmtId="4" fontId="20" fillId="0" borderId="10" xfId="0" applyNumberFormat="1" applyFont="1" applyFill="1" applyBorder="1" applyAlignment="1" applyProtection="1">
      <alignment horizontal="center"/>
    </xf>
    <xf numFmtId="4" fontId="20" fillId="0" borderId="17" xfId="0" applyNumberFormat="1" applyFont="1" applyFill="1" applyBorder="1" applyAlignment="1" applyProtection="1">
      <alignment horizontal="center"/>
    </xf>
    <xf numFmtId="0" fontId="18" fillId="0" borderId="13" xfId="0" applyFont="1" applyFill="1" applyBorder="1"/>
    <xf numFmtId="167" fontId="20" fillId="0" borderId="13" xfId="0" applyNumberFormat="1" applyFont="1" applyFill="1" applyBorder="1" applyAlignment="1">
      <alignment horizontal="center"/>
    </xf>
    <xf numFmtId="4" fontId="20" fillId="0" borderId="14" xfId="0" applyNumberFormat="1" applyFont="1" applyFill="1" applyBorder="1" applyAlignment="1" applyProtection="1">
      <alignment horizontal="center"/>
    </xf>
    <xf numFmtId="4" fontId="20" fillId="0" borderId="13" xfId="0" applyNumberFormat="1" applyFont="1" applyFill="1" applyBorder="1" applyAlignment="1" applyProtection="1">
      <alignment horizontal="center"/>
    </xf>
    <xf numFmtId="4" fontId="20" fillId="0" borderId="15" xfId="0" applyNumberFormat="1" applyFont="1" applyFill="1" applyBorder="1" applyAlignment="1" applyProtection="1">
      <alignment horizontal="center"/>
    </xf>
    <xf numFmtId="0" fontId="20" fillId="0" borderId="15" xfId="0" applyFont="1" applyFill="1" applyBorder="1" applyAlignment="1" applyProtection="1">
      <alignment horizontal="center"/>
    </xf>
    <xf numFmtId="0" fontId="20" fillId="0" borderId="13" xfId="0" applyFont="1" applyFill="1" applyBorder="1" applyAlignment="1" applyProtection="1">
      <alignment horizontal="center"/>
    </xf>
    <xf numFmtId="2" fontId="20" fillId="0" borderId="15" xfId="0" applyNumberFormat="1" applyFont="1" applyFill="1" applyBorder="1" applyAlignment="1" applyProtection="1">
      <alignment horizontal="center"/>
    </xf>
    <xf numFmtId="0" fontId="18" fillId="0" borderId="0" xfId="0" applyFont="1" applyFill="1" applyAlignment="1">
      <alignment horizontal="left"/>
    </xf>
    <xf numFmtId="0" fontId="18" fillId="0" borderId="0" xfId="0" applyFont="1" applyFill="1" applyBorder="1"/>
    <xf numFmtId="0" fontId="18" fillId="0" borderId="0" xfId="0" applyNumberFormat="1" applyFont="1" applyFill="1"/>
    <xf numFmtId="0" fontId="18" fillId="0" borderId="16" xfId="0" applyFont="1" applyFill="1" applyBorder="1"/>
    <xf numFmtId="0" fontId="18" fillId="0" borderId="10" xfId="0" applyFont="1" applyFill="1" applyBorder="1"/>
    <xf numFmtId="0" fontId="18" fillId="0" borderId="17" xfId="0" applyFont="1" applyFill="1" applyBorder="1"/>
    <xf numFmtId="0" fontId="18" fillId="0" borderId="0" xfId="0" applyNumberFormat="1" applyFont="1" applyFill="1" applyBorder="1" applyAlignment="1">
      <alignment horizontal="center"/>
    </xf>
    <xf numFmtId="0" fontId="18" fillId="0" borderId="12" xfId="0" applyNumberFormat="1" applyFont="1" applyFill="1" applyBorder="1"/>
    <xf numFmtId="2" fontId="18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11" xfId="0" applyNumberFormat="1" applyFill="1" applyBorder="1"/>
    <xf numFmtId="2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4" fontId="28" fillId="0" borderId="12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 applyAlignment="1">
      <alignment horizontal="left"/>
    </xf>
    <xf numFmtId="2" fontId="0" fillId="0" borderId="12" xfId="0" applyNumberFormat="1" applyFill="1" applyBorder="1"/>
    <xf numFmtId="49" fontId="27" fillId="0" borderId="0" xfId="0" applyNumberFormat="1" applyFont="1" applyFill="1" applyBorder="1" applyAlignment="1">
      <alignment horizontal="left"/>
    </xf>
    <xf numFmtId="1" fontId="27" fillId="0" borderId="0" xfId="0" applyNumberFormat="1" applyFont="1" applyFill="1" applyAlignment="1">
      <alignment horizontal="center"/>
    </xf>
    <xf numFmtId="1" fontId="27" fillId="0" borderId="11" xfId="0" applyNumberFormat="1" applyFont="1" applyFill="1" applyBorder="1"/>
    <xf numFmtId="1" fontId="27" fillId="0" borderId="0" xfId="0" applyNumberFormat="1" applyFont="1" applyFill="1" applyBorder="1"/>
    <xf numFmtId="4" fontId="27" fillId="0" borderId="0" xfId="0" applyNumberFormat="1" applyFont="1" applyFill="1" applyBorder="1" applyAlignment="1" applyProtection="1">
      <alignment horizontal="center"/>
    </xf>
    <xf numFmtId="4" fontId="27" fillId="0" borderId="12" xfId="0" applyNumberFormat="1" applyFont="1" applyFill="1" applyBorder="1" applyAlignment="1" applyProtection="1">
      <alignment horizontal="center"/>
    </xf>
    <xf numFmtId="168" fontId="27" fillId="0" borderId="0" xfId="0" applyNumberFormat="1" applyFont="1" applyFill="1" applyBorder="1" applyProtection="1"/>
    <xf numFmtId="2" fontId="27" fillId="0" borderId="0" xfId="0" applyNumberFormat="1" applyFont="1" applyFill="1" applyBorder="1" applyAlignment="1">
      <alignment horizontal="center"/>
    </xf>
    <xf numFmtId="2" fontId="27" fillId="0" borderId="12" xfId="0" applyNumberFormat="1" applyFont="1" applyFill="1" applyBorder="1"/>
    <xf numFmtId="2" fontId="27" fillId="0" borderId="0" xfId="0" applyNumberFormat="1" applyFont="1" applyFill="1" applyAlignment="1">
      <alignment horizontal="center"/>
    </xf>
    <xf numFmtId="2" fontId="26" fillId="0" borderId="0" xfId="0" applyNumberFormat="1" applyFont="1" applyFill="1" applyBorder="1"/>
    <xf numFmtId="2" fontId="26" fillId="0" borderId="0" xfId="0" applyNumberFormat="1" applyFont="1" applyFill="1"/>
    <xf numFmtId="0" fontId="26" fillId="0" borderId="0" xfId="0" applyFont="1" applyFill="1"/>
    <xf numFmtId="168" fontId="27" fillId="0" borderId="0" xfId="0" applyNumberFormat="1" applyFont="1" applyFill="1" applyBorder="1" applyAlignment="1" applyProtection="1">
      <alignment horizontal="center"/>
    </xf>
    <xf numFmtId="2" fontId="27" fillId="0" borderId="0" xfId="0" applyNumberFormat="1" applyFont="1" applyFill="1" applyBorder="1"/>
    <xf numFmtId="1" fontId="27" fillId="0" borderId="12" xfId="0" applyNumberFormat="1" applyFont="1" applyFill="1" applyBorder="1"/>
    <xf numFmtId="1" fontId="27" fillId="0" borderId="0" xfId="0" applyNumberFormat="1" applyFont="1" applyFill="1"/>
    <xf numFmtId="0" fontId="27" fillId="0" borderId="0" xfId="0" applyFont="1" applyFill="1" applyAlignment="1">
      <alignment horizontal="left"/>
    </xf>
    <xf numFmtId="1" fontId="27" fillId="0" borderId="0" xfId="0" applyNumberFormat="1" applyFont="1" applyFill="1" applyBorder="1" applyAlignment="1" applyProtection="1">
      <alignment horizontal="left"/>
    </xf>
    <xf numFmtId="167" fontId="27" fillId="0" borderId="0" xfId="0" applyNumberFormat="1" applyFont="1" applyFill="1" applyAlignment="1" applyProtection="1">
      <alignment horizontal="center"/>
    </xf>
    <xf numFmtId="0" fontId="27" fillId="0" borderId="0" xfId="0" applyFont="1" applyFill="1" applyAlignment="1">
      <alignment horizontal="center"/>
    </xf>
    <xf numFmtId="167" fontId="27" fillId="0" borderId="0" xfId="0" applyNumberFormat="1" applyFont="1" applyFill="1" applyAlignment="1" applyProtection="1">
      <alignment horizontal="right"/>
    </xf>
    <xf numFmtId="2" fontId="27" fillId="0" borderId="11" xfId="0" applyNumberFormat="1" applyFont="1" applyFill="1" applyBorder="1" applyAlignment="1">
      <alignment horizontal="center"/>
    </xf>
    <xf numFmtId="1" fontId="27" fillId="0" borderId="0" xfId="0" applyNumberFormat="1" applyFont="1" applyFill="1" applyBorder="1" applyAlignment="1" applyProtection="1">
      <alignment horizontal="center"/>
    </xf>
    <xf numFmtId="1" fontId="27" fillId="0" borderId="13" xfId="0" applyNumberFormat="1" applyFont="1" applyFill="1" applyBorder="1" applyAlignment="1" applyProtection="1">
      <alignment horizontal="center"/>
    </xf>
    <xf numFmtId="0" fontId="27" fillId="0" borderId="13" xfId="0" applyFont="1" applyFill="1" applyBorder="1" applyAlignment="1">
      <alignment horizontal="center"/>
    </xf>
    <xf numFmtId="49" fontId="27" fillId="0" borderId="0" xfId="0" applyNumberFormat="1" applyFont="1" applyFill="1" applyAlignment="1">
      <alignment horizontal="left"/>
    </xf>
    <xf numFmtId="167" fontId="27" fillId="0" borderId="0" xfId="0" applyNumberFormat="1" applyFont="1" applyFill="1" applyAlignment="1">
      <alignment horizontal="center"/>
    </xf>
    <xf numFmtId="4" fontId="27" fillId="0" borderId="11" xfId="0" applyNumberFormat="1" applyFont="1" applyFill="1" applyBorder="1" applyAlignment="1" applyProtection="1">
      <alignment horizontal="center"/>
    </xf>
    <xf numFmtId="168" fontId="27" fillId="0" borderId="10" xfId="0" applyNumberFormat="1" applyFont="1" applyFill="1" applyBorder="1" applyProtection="1"/>
    <xf numFmtId="49" fontId="27" fillId="0" borderId="13" xfId="0" applyNumberFormat="1" applyFont="1" applyFill="1" applyBorder="1" applyAlignment="1">
      <alignment horizontal="left"/>
    </xf>
    <xf numFmtId="0" fontId="27" fillId="0" borderId="13" xfId="0" applyFont="1" applyFill="1" applyBorder="1" applyAlignment="1">
      <alignment horizontal="left"/>
    </xf>
    <xf numFmtId="167" fontId="27" fillId="0" borderId="13" xfId="0" applyNumberFormat="1" applyFont="1" applyFill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4" fontId="27" fillId="0" borderId="14" xfId="0" applyNumberFormat="1" applyFont="1" applyFill="1" applyBorder="1" applyAlignment="1" applyProtection="1">
      <alignment horizontal="center"/>
    </xf>
    <xf numFmtId="4" fontId="27" fillId="0" borderId="13" xfId="0" applyNumberFormat="1" applyFont="1" applyFill="1" applyBorder="1" applyAlignment="1" applyProtection="1">
      <alignment horizontal="center"/>
    </xf>
    <xf numFmtId="4" fontId="27" fillId="0" borderId="15" xfId="0" applyNumberFormat="1" applyFont="1" applyFill="1" applyBorder="1" applyAlignment="1" applyProtection="1">
      <alignment horizontal="center"/>
    </xf>
    <xf numFmtId="168" fontId="27" fillId="0" borderId="13" xfId="0" applyNumberFormat="1" applyFont="1" applyFill="1" applyBorder="1" applyProtection="1"/>
    <xf numFmtId="0" fontId="29" fillId="0" borderId="0" xfId="0" applyFont="1" applyFill="1" applyAlignment="1">
      <alignment horizontal="left"/>
    </xf>
    <xf numFmtId="167" fontId="29" fillId="0" borderId="0" xfId="0" applyNumberFormat="1" applyFont="1" applyFill="1" applyAlignment="1">
      <alignment horizontal="center"/>
    </xf>
    <xf numFmtId="2" fontId="29" fillId="0" borderId="0" xfId="0" applyNumberFormat="1" applyFont="1" applyFill="1" applyAlignment="1">
      <alignment horizontal="center"/>
    </xf>
    <xf numFmtId="4" fontId="29" fillId="0" borderId="11" xfId="0" applyNumberFormat="1" applyFont="1" applyFill="1" applyBorder="1" applyAlignment="1" applyProtection="1">
      <alignment horizontal="center"/>
    </xf>
    <xf numFmtId="4" fontId="29" fillId="0" borderId="0" xfId="0" applyNumberFormat="1" applyFont="1" applyFill="1" applyBorder="1" applyAlignment="1" applyProtection="1">
      <alignment horizontal="center"/>
    </xf>
    <xf numFmtId="1" fontId="29" fillId="0" borderId="0" xfId="0" applyNumberFormat="1" applyFont="1" applyFill="1" applyBorder="1" applyAlignment="1" applyProtection="1">
      <alignment horizontal="center"/>
    </xf>
    <xf numFmtId="4" fontId="29" fillId="0" borderId="12" xfId="0" applyNumberFormat="1" applyFont="1" applyFill="1" applyBorder="1" applyAlignment="1" applyProtection="1">
      <alignment horizontal="center"/>
    </xf>
    <xf numFmtId="168" fontId="29" fillId="0" borderId="0" xfId="0" applyNumberFormat="1" applyFont="1" applyFill="1" applyBorder="1" applyProtection="1"/>
    <xf numFmtId="1" fontId="29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Border="1"/>
    <xf numFmtId="1" fontId="29" fillId="0" borderId="12" xfId="0" applyNumberFormat="1" applyFont="1" applyFill="1" applyBorder="1"/>
    <xf numFmtId="1" fontId="29" fillId="0" borderId="0" xfId="0" applyNumberFormat="1" applyFont="1" applyFill="1"/>
    <xf numFmtId="2" fontId="28" fillId="0" borderId="0" xfId="0" applyNumberFormat="1" applyFont="1" applyFill="1" applyBorder="1"/>
    <xf numFmtId="2" fontId="28" fillId="0" borderId="0" xfId="0" applyNumberFormat="1" applyFont="1" applyFill="1"/>
    <xf numFmtId="0" fontId="28" fillId="0" borderId="0" xfId="0" applyFont="1" applyFill="1"/>
    <xf numFmtId="49" fontId="28" fillId="0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167" fontId="28" fillId="0" borderId="0" xfId="0" applyNumberFormat="1" applyFont="1" applyFill="1" applyBorder="1" applyAlignment="1">
      <alignment horizontal="center"/>
    </xf>
    <xf numFmtId="4" fontId="28" fillId="0" borderId="11" xfId="0" applyNumberFormat="1" applyFont="1" applyFill="1" applyBorder="1" applyAlignment="1" applyProtection="1">
      <alignment horizontal="center"/>
    </xf>
    <xf numFmtId="4" fontId="28" fillId="0" borderId="0" xfId="0" applyNumberFormat="1" applyFont="1" applyFill="1" applyBorder="1" applyAlignment="1" applyProtection="1">
      <alignment horizontal="center"/>
    </xf>
    <xf numFmtId="1" fontId="28" fillId="0" borderId="0" xfId="0" applyNumberFormat="1" applyFont="1" applyFill="1" applyBorder="1" applyAlignment="1" applyProtection="1">
      <alignment horizontal="center"/>
    </xf>
    <xf numFmtId="4" fontId="28" fillId="0" borderId="12" xfId="0" applyNumberFormat="1" applyFont="1" applyFill="1" applyBorder="1" applyAlignment="1" applyProtection="1">
      <alignment horizontal="center"/>
    </xf>
    <xf numFmtId="168" fontId="28" fillId="0" borderId="0" xfId="0" applyNumberFormat="1" applyFont="1" applyFill="1" applyBorder="1" applyProtection="1"/>
    <xf numFmtId="1" fontId="28" fillId="0" borderId="12" xfId="0" applyNumberFormat="1" applyFont="1" applyFill="1" applyBorder="1"/>
    <xf numFmtId="1" fontId="28" fillId="0" borderId="0" xfId="0" applyNumberFormat="1" applyFont="1" applyFill="1" applyBorder="1"/>
    <xf numFmtId="1" fontId="0" fillId="0" borderId="0" xfId="0" applyNumberFormat="1" applyFill="1"/>
    <xf numFmtId="2" fontId="28" fillId="0" borderId="0" xfId="0" applyNumberFormat="1" applyFont="1" applyFill="1" applyBorder="1" applyAlignment="1">
      <alignment horizontal="center"/>
    </xf>
    <xf numFmtId="2" fontId="28" fillId="0" borderId="12" xfId="0" applyNumberFormat="1" applyFont="1" applyFill="1" applyBorder="1"/>
    <xf numFmtId="164" fontId="0" fillId="0" borderId="0" xfId="0" applyNumberFormat="1" applyFill="1" applyAlignment="1">
      <alignment horizontal="left"/>
    </xf>
    <xf numFmtId="2" fontId="30" fillId="0" borderId="0" xfId="0" applyNumberFormat="1" applyFont="1" applyFill="1" applyBorder="1" applyProtection="1"/>
    <xf numFmtId="1" fontId="0" fillId="0" borderId="11" xfId="0" applyNumberFormat="1" applyFill="1" applyBorder="1"/>
    <xf numFmtId="4" fontId="0" fillId="0" borderId="13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65" fontId="18" fillId="0" borderId="0" xfId="0" applyNumberFormat="1" applyFont="1" applyFill="1" applyAlignment="1">
      <alignment horizontal="center"/>
    </xf>
    <xf numFmtId="165" fontId="27" fillId="0" borderId="0" xfId="0" applyNumberFormat="1" applyFont="1" applyFill="1" applyBorder="1" applyAlignment="1">
      <alignment horizontal="left"/>
    </xf>
    <xf numFmtId="165" fontId="0" fillId="0" borderId="0" xfId="0" applyNumberFormat="1" applyFill="1" applyAlignment="1">
      <alignment horizontal="left"/>
    </xf>
    <xf numFmtId="2" fontId="22" fillId="0" borderId="11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165" fontId="25" fillId="0" borderId="0" xfId="0" applyNumberFormat="1" applyFont="1" applyFill="1" applyAlignment="1">
      <alignment horizontal="center"/>
    </xf>
    <xf numFmtId="0" fontId="0" fillId="0" borderId="0" xfId="0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showZeros="0" tabSelected="1" view="pageBreakPreview" zoomScale="90" zoomScaleNormal="55" zoomScaleSheetLayoutView="90" workbookViewId="0">
      <selection activeCell="K1" sqref="K1:M2"/>
    </sheetView>
  </sheetViews>
  <sheetFormatPr defaultColWidth="5.7109375" defaultRowHeight="15" x14ac:dyDescent="0.25"/>
  <cols>
    <col min="1" max="1" width="3.140625" style="20" customWidth="1"/>
    <col min="2" max="2" width="15.85546875" style="20" bestFit="1" customWidth="1"/>
    <col min="3" max="3" width="14.7109375" style="20" customWidth="1"/>
    <col min="4" max="4" width="6.7109375" style="20" customWidth="1"/>
    <col min="5" max="5" width="17.140625" style="104" customWidth="1"/>
    <col min="6" max="6" width="9" style="20" bestFit="1" customWidth="1"/>
    <col min="7" max="9" width="4.140625" style="100" customWidth="1"/>
    <col min="10" max="10" width="8.140625" style="97" customWidth="1"/>
    <col min="11" max="11" width="17" style="20" customWidth="1"/>
    <col min="12" max="12" width="15.42578125" style="20" customWidth="1"/>
    <col min="13" max="13" width="10.7109375" style="20" bestFit="1" customWidth="1"/>
    <col min="14" max="14" width="15.28515625" style="99" bestFit="1" customWidth="1"/>
    <col min="15" max="15" width="12" style="99" customWidth="1"/>
    <col min="16" max="16" width="16.5703125" style="102" customWidth="1"/>
    <col min="17" max="17" width="10.28515625" style="99" bestFit="1" customWidth="1"/>
    <col min="18" max="18" width="12.5703125" style="102" customWidth="1"/>
    <col min="19" max="19" width="10.42578125" style="99" customWidth="1"/>
    <col min="20" max="20" width="13" style="102" customWidth="1"/>
    <col min="21" max="21" width="10.5703125" style="99" customWidth="1"/>
    <col min="22" max="22" width="13.42578125" style="102" bestFit="1" customWidth="1"/>
    <col min="23" max="23" width="10.7109375" style="99" customWidth="1"/>
    <col min="24" max="24" width="8.28515625" style="102" customWidth="1"/>
    <col min="25" max="25" width="9.42578125" style="99" customWidth="1"/>
    <col min="26" max="26" width="9.85546875" style="99" customWidth="1"/>
    <col min="27" max="27" width="12.42578125" style="99" customWidth="1"/>
    <col min="28" max="28" width="15.42578125" style="99" bestFit="1" customWidth="1"/>
    <col min="29" max="29" width="6.85546875" style="99" customWidth="1"/>
    <col min="30" max="16384" width="5.7109375" style="103"/>
  </cols>
  <sheetData>
    <row r="1" spans="2:29" s="26" customFormat="1" ht="17.45" customHeight="1" x14ac:dyDescent="0.25">
      <c r="B1" s="27"/>
      <c r="C1" s="28"/>
      <c r="D1" s="28"/>
      <c r="E1" s="28"/>
      <c r="F1" s="29" t="s">
        <v>65</v>
      </c>
      <c r="G1" s="29"/>
      <c r="H1" s="30"/>
      <c r="I1" s="31"/>
      <c r="J1" s="32"/>
      <c r="K1" s="180" t="s">
        <v>82</v>
      </c>
      <c r="L1" s="181"/>
      <c r="M1" s="182"/>
      <c r="N1" s="33"/>
      <c r="O1" s="34"/>
      <c r="P1" s="35"/>
      <c r="Q1" s="36"/>
      <c r="R1" s="34"/>
      <c r="S1" s="37"/>
      <c r="T1" s="34"/>
      <c r="U1" s="38"/>
      <c r="V1" s="39"/>
      <c r="W1" s="38"/>
      <c r="X1" s="34"/>
      <c r="Y1" s="38"/>
      <c r="Z1" s="40"/>
      <c r="AA1" s="41"/>
      <c r="AB1" s="37"/>
      <c r="AC1" s="37"/>
    </row>
    <row r="2" spans="2:29" s="26" customFormat="1" ht="17.45" customHeight="1" x14ac:dyDescent="0.25">
      <c r="B2" s="184" t="s">
        <v>69</v>
      </c>
      <c r="C2" s="185"/>
      <c r="D2" s="42"/>
      <c r="E2" s="42"/>
      <c r="F2" s="29" t="s">
        <v>66</v>
      </c>
      <c r="G2" s="43"/>
      <c r="H2" s="44"/>
      <c r="I2" s="31"/>
      <c r="J2" s="32"/>
      <c r="K2" s="183"/>
      <c r="L2" s="182"/>
      <c r="M2" s="182"/>
      <c r="N2" s="45"/>
      <c r="O2" s="46"/>
      <c r="P2" s="47"/>
      <c r="Q2" s="48" t="s">
        <v>13</v>
      </c>
      <c r="R2" s="49"/>
      <c r="S2" s="50" t="s">
        <v>14</v>
      </c>
      <c r="T2" s="39"/>
      <c r="U2" s="51" t="s">
        <v>15</v>
      </c>
      <c r="V2" s="52" t="s">
        <v>60</v>
      </c>
      <c r="W2" s="52" t="s">
        <v>16</v>
      </c>
      <c r="X2" s="39"/>
      <c r="Y2" s="52"/>
      <c r="Z2" s="53"/>
      <c r="AA2" s="54"/>
      <c r="AB2" s="50"/>
      <c r="AC2" s="54"/>
    </row>
    <row r="3" spans="2:29" s="26" customFormat="1" ht="17.45" customHeight="1" x14ac:dyDescent="0.25">
      <c r="B3" s="26" t="s">
        <v>64</v>
      </c>
      <c r="C3" s="28"/>
      <c r="D3" s="42"/>
      <c r="E3" s="42"/>
      <c r="F3" s="29" t="s">
        <v>67</v>
      </c>
      <c r="G3" s="43"/>
      <c r="H3" s="44"/>
      <c r="I3" s="31"/>
      <c r="J3" s="45"/>
      <c r="K3" s="56"/>
      <c r="L3" s="45"/>
      <c r="M3" s="34"/>
      <c r="O3" s="45"/>
      <c r="P3" s="57"/>
      <c r="Q3" s="58">
        <v>4220</v>
      </c>
      <c r="R3" s="49"/>
      <c r="S3" s="58">
        <v>3220</v>
      </c>
      <c r="T3" s="35"/>
      <c r="U3" s="58">
        <v>2340</v>
      </c>
      <c r="V3" s="35"/>
      <c r="W3" s="58">
        <v>800</v>
      </c>
      <c r="X3" s="34"/>
      <c r="Y3" s="58"/>
      <c r="Z3" s="53"/>
      <c r="AA3" s="54"/>
      <c r="AB3" s="38"/>
      <c r="AC3" s="54"/>
    </row>
    <row r="4" spans="2:29" s="26" customFormat="1" ht="17.45" customHeight="1" x14ac:dyDescent="0.25">
      <c r="B4" s="177" t="s">
        <v>68</v>
      </c>
      <c r="C4" s="59"/>
      <c r="D4" s="59"/>
      <c r="E4" s="59"/>
      <c r="F4" s="32"/>
      <c r="G4" s="31"/>
      <c r="H4" s="44"/>
      <c r="I4" s="52"/>
      <c r="J4" s="45"/>
      <c r="K4" s="35"/>
      <c r="L4" s="34"/>
      <c r="M4" s="34"/>
      <c r="N4" s="60" t="s">
        <v>17</v>
      </c>
      <c r="O4" s="45">
        <v>100000</v>
      </c>
      <c r="P4" s="57"/>
      <c r="Q4" s="61">
        <v>0.4</v>
      </c>
      <c r="R4" s="49"/>
      <c r="S4" s="61">
        <v>0.5</v>
      </c>
      <c r="T4" s="35"/>
      <c r="U4" s="61">
        <v>0.7</v>
      </c>
      <c r="V4" s="35"/>
      <c r="W4" s="61">
        <v>0.8</v>
      </c>
      <c r="X4" s="34"/>
      <c r="Y4" s="61"/>
      <c r="Z4" s="53"/>
      <c r="AA4" s="54"/>
      <c r="AB4" s="62"/>
      <c r="AC4" s="54"/>
    </row>
    <row r="5" spans="2:29" s="26" customFormat="1" ht="17.45" customHeight="1" x14ac:dyDescent="0.25">
      <c r="B5" s="55"/>
      <c r="C5" s="63"/>
      <c r="D5" s="64"/>
      <c r="E5" s="64"/>
      <c r="F5" s="65"/>
      <c r="G5" s="65"/>
      <c r="H5" s="65"/>
      <c r="I5" s="65"/>
      <c r="J5" s="66"/>
      <c r="K5" s="67"/>
      <c r="L5" s="66"/>
      <c r="M5" s="7"/>
      <c r="N5" s="66"/>
      <c r="O5" s="66"/>
      <c r="P5" s="68"/>
      <c r="Q5" s="69">
        <f>+Q3*Q4</f>
        <v>1688</v>
      </c>
      <c r="R5" s="49"/>
      <c r="S5" s="69">
        <f>+S3*S4</f>
        <v>1610</v>
      </c>
      <c r="T5" s="70"/>
      <c r="U5" s="69">
        <f>+U3*U4</f>
        <v>1638</v>
      </c>
      <c r="V5" s="71">
        <f>+W5+U5</f>
        <v>2278</v>
      </c>
      <c r="W5" s="69">
        <f>+W3*W4</f>
        <v>640</v>
      </c>
      <c r="X5" s="34" t="s">
        <v>42</v>
      </c>
      <c r="Y5" s="58">
        <v>2.25</v>
      </c>
      <c r="Z5" s="53"/>
      <c r="AA5" s="41"/>
      <c r="AB5" s="41" t="s">
        <v>18</v>
      </c>
      <c r="AC5" s="72"/>
    </row>
    <row r="6" spans="2:29" s="26" customFormat="1" ht="17.45" customHeight="1" x14ac:dyDescent="0.25">
      <c r="B6" s="73" t="s">
        <v>19</v>
      </c>
      <c r="C6" s="74"/>
      <c r="E6" s="59"/>
      <c r="F6" s="31"/>
      <c r="G6" s="75"/>
      <c r="H6" s="75"/>
      <c r="I6" s="75"/>
      <c r="J6" s="76" t="s">
        <v>20</v>
      </c>
      <c r="K6" s="77" t="s">
        <v>21</v>
      </c>
      <c r="L6" s="78" t="s">
        <v>47</v>
      </c>
      <c r="M6" s="5" t="s">
        <v>22</v>
      </c>
      <c r="N6" s="76" t="s">
        <v>23</v>
      </c>
      <c r="O6" s="79" t="s">
        <v>24</v>
      </c>
      <c r="P6" s="1" t="s">
        <v>25</v>
      </c>
      <c r="Q6" s="2" t="s">
        <v>25</v>
      </c>
      <c r="R6" s="1" t="s">
        <v>25</v>
      </c>
      <c r="S6" s="3" t="s">
        <v>25</v>
      </c>
      <c r="T6" s="1" t="s">
        <v>25</v>
      </c>
      <c r="U6" s="3" t="s">
        <v>25</v>
      </c>
      <c r="V6" s="1" t="s">
        <v>25</v>
      </c>
      <c r="W6" s="3" t="s">
        <v>25</v>
      </c>
      <c r="X6" s="5"/>
      <c r="Y6" s="2"/>
      <c r="Z6" s="1" t="s">
        <v>27</v>
      </c>
      <c r="AA6" s="4" t="s">
        <v>28</v>
      </c>
      <c r="AB6" s="41" t="s">
        <v>26</v>
      </c>
      <c r="AC6" s="72"/>
    </row>
    <row r="7" spans="2:29" s="26" customFormat="1" ht="17.45" customHeight="1" x14ac:dyDescent="0.25">
      <c r="B7" s="63" t="s">
        <v>29</v>
      </c>
      <c r="C7" s="64" t="s">
        <v>30</v>
      </c>
      <c r="D7" s="80"/>
      <c r="E7" s="64"/>
      <c r="F7" s="65" t="s">
        <v>31</v>
      </c>
      <c r="G7" s="81" t="s">
        <v>32</v>
      </c>
      <c r="H7" s="81" t="s">
        <v>33</v>
      </c>
      <c r="I7" s="81" t="s">
        <v>34</v>
      </c>
      <c r="J7" s="66" t="s">
        <v>35</v>
      </c>
      <c r="K7" s="82" t="s">
        <v>25</v>
      </c>
      <c r="L7" s="83" t="s">
        <v>25</v>
      </c>
      <c r="M7" s="7" t="s">
        <v>36</v>
      </c>
      <c r="N7" s="66" t="s">
        <v>25</v>
      </c>
      <c r="O7" s="84" t="s">
        <v>37</v>
      </c>
      <c r="P7" s="7" t="s">
        <v>38</v>
      </c>
      <c r="Q7" s="85" t="s">
        <v>39</v>
      </c>
      <c r="R7" s="6" t="s">
        <v>38</v>
      </c>
      <c r="S7" s="86" t="s">
        <v>39</v>
      </c>
      <c r="T7" s="6" t="s">
        <v>38</v>
      </c>
      <c r="U7" s="86" t="s">
        <v>39</v>
      </c>
      <c r="V7" s="6" t="s">
        <v>38</v>
      </c>
      <c r="W7" s="86" t="s">
        <v>39</v>
      </c>
      <c r="X7" s="7"/>
      <c r="Y7" s="85"/>
      <c r="Z7" s="6" t="s">
        <v>41</v>
      </c>
      <c r="AA7" s="87" t="s">
        <v>39</v>
      </c>
      <c r="AB7" s="66" t="s">
        <v>40</v>
      </c>
      <c r="AC7" s="72"/>
    </row>
    <row r="8" spans="2:29" s="26" customFormat="1" x14ac:dyDescent="0.25">
      <c r="E8" s="88"/>
      <c r="F8" s="89"/>
      <c r="G8" s="90"/>
      <c r="H8" s="90"/>
      <c r="I8" s="90"/>
      <c r="J8" s="72"/>
      <c r="K8" s="91"/>
      <c r="L8" s="92"/>
      <c r="M8" s="92"/>
      <c r="N8" s="92"/>
      <c r="O8" s="93"/>
      <c r="P8" s="94"/>
      <c r="R8" s="49"/>
      <c r="T8" s="49"/>
      <c r="U8" s="49"/>
      <c r="V8" s="49"/>
      <c r="W8" s="90"/>
      <c r="X8" s="49"/>
      <c r="Y8" s="95"/>
      <c r="Z8" s="57"/>
      <c r="AA8" s="96"/>
      <c r="AB8" s="94"/>
      <c r="AC8" s="49"/>
    </row>
    <row r="9" spans="2:29" ht="15" customHeight="1" x14ac:dyDescent="0.25">
      <c r="B9" s="20" t="s">
        <v>70</v>
      </c>
      <c r="C9" s="20" t="s">
        <v>71</v>
      </c>
      <c r="D9" s="26"/>
      <c r="E9" s="88"/>
      <c r="F9" s="20" t="s">
        <v>10</v>
      </c>
      <c r="G9" s="20" t="s">
        <v>74</v>
      </c>
      <c r="H9" s="20" t="s">
        <v>75</v>
      </c>
      <c r="I9" s="20" t="s">
        <v>74</v>
      </c>
      <c r="J9" s="97">
        <v>16</v>
      </c>
      <c r="K9" s="98">
        <f>+P9*Q$3+R9*S$3+T9*U$3+V9*W$3+X9*Y$5</f>
        <v>6400</v>
      </c>
      <c r="L9" s="99">
        <f>+Q9+S9+U9+W9+Y9</f>
        <v>5120</v>
      </c>
      <c r="M9" s="100">
        <v>100</v>
      </c>
      <c r="N9" s="99">
        <f>+L9*M9/100</f>
        <v>5120</v>
      </c>
      <c r="O9" s="101">
        <f t="shared" ref="O9:O40" si="0">+N9/N$112*O$4</f>
        <v>895.60029358897123</v>
      </c>
      <c r="P9" s="102">
        <v>0</v>
      </c>
      <c r="Q9" s="99">
        <f>+P9*Q$5</f>
        <v>0</v>
      </c>
      <c r="R9" s="102">
        <v>0</v>
      </c>
      <c r="S9" s="99">
        <f>+R9*S$5</f>
        <v>0</v>
      </c>
      <c r="T9" s="102">
        <v>0</v>
      </c>
      <c r="U9" s="99">
        <f>+T9*U$5</f>
        <v>0</v>
      </c>
      <c r="V9" s="102">
        <v>8</v>
      </c>
      <c r="W9" s="99">
        <f>+V9*W$5</f>
        <v>5120</v>
      </c>
      <c r="Y9" s="99">
        <f>+X9*Y$5</f>
        <v>0</v>
      </c>
      <c r="Z9" s="98"/>
      <c r="AB9" s="99">
        <v>0</v>
      </c>
    </row>
    <row r="10" spans="2:29" ht="15" customHeight="1" x14ac:dyDescent="0.25">
      <c r="B10" s="20" t="s">
        <v>70</v>
      </c>
      <c r="C10" s="20" t="s">
        <v>72</v>
      </c>
      <c r="D10" s="26"/>
      <c r="E10" s="88"/>
      <c r="F10" s="20" t="s">
        <v>11</v>
      </c>
      <c r="G10" s="20" t="s">
        <v>74</v>
      </c>
      <c r="H10" s="20" t="s">
        <v>75</v>
      </c>
      <c r="I10" s="20" t="s">
        <v>74</v>
      </c>
      <c r="J10" s="97">
        <v>16.899999999999999</v>
      </c>
      <c r="K10" s="98">
        <f t="shared" ref="K10:K63" si="1">+P10*Q$3+R10*S$3+T10*U$3+V10*W$3+X10*Y$5</f>
        <v>800</v>
      </c>
      <c r="L10" s="99">
        <f t="shared" ref="L10:L63" si="2">+Q10+S10+U10+W10+Y10</f>
        <v>640</v>
      </c>
      <c r="M10" s="100">
        <v>100</v>
      </c>
      <c r="N10" s="99">
        <f t="shared" ref="N10:N63" si="3">+L10*M10/100</f>
        <v>640</v>
      </c>
      <c r="O10" s="101">
        <f t="shared" si="0"/>
        <v>111.9500366986214</v>
      </c>
      <c r="P10" s="102">
        <v>0</v>
      </c>
      <c r="Q10" s="99">
        <f t="shared" ref="Q10" si="4">+P10*Q$5</f>
        <v>0</v>
      </c>
      <c r="R10" s="102">
        <v>0</v>
      </c>
      <c r="S10" s="99">
        <f t="shared" ref="S10" si="5">+R10*S$5</f>
        <v>0</v>
      </c>
      <c r="T10" s="102">
        <v>0</v>
      </c>
      <c r="U10" s="99">
        <f t="shared" ref="U10" si="6">+T10*U$5</f>
        <v>0</v>
      </c>
      <c r="V10" s="102">
        <v>1</v>
      </c>
      <c r="W10" s="99">
        <f t="shared" ref="W10:W58" si="7">+V10*W$5</f>
        <v>640</v>
      </c>
      <c r="Y10" s="99">
        <f t="shared" ref="Y10" si="8">+X10*Y$5</f>
        <v>0</v>
      </c>
      <c r="Z10" s="98"/>
      <c r="AB10" s="99">
        <v>0</v>
      </c>
    </row>
    <row r="11" spans="2:29" ht="15" customHeight="1" x14ac:dyDescent="0.25">
      <c r="C11" s="20" t="s">
        <v>72</v>
      </c>
      <c r="D11" s="26" t="s">
        <v>0</v>
      </c>
      <c r="E11" s="88" t="s">
        <v>73</v>
      </c>
      <c r="G11" s="20"/>
      <c r="H11" s="20"/>
      <c r="I11" s="20"/>
      <c r="K11" s="98">
        <f t="shared" si="1"/>
        <v>0</v>
      </c>
      <c r="L11" s="99">
        <f t="shared" si="2"/>
        <v>0</v>
      </c>
      <c r="M11" s="100">
        <f t="shared" ref="M11:M63" si="9">IF(X11+Z11&gt;0,100,0)</f>
        <v>0</v>
      </c>
      <c r="N11" s="99">
        <f t="shared" si="3"/>
        <v>0</v>
      </c>
      <c r="O11" s="101">
        <f t="shared" si="0"/>
        <v>0</v>
      </c>
      <c r="Q11" s="99">
        <f t="shared" ref="Q11" si="10">+P11*Q$5</f>
        <v>0</v>
      </c>
      <c r="S11" s="99">
        <f t="shared" ref="S11" si="11">+R11*S$5</f>
        <v>0</v>
      </c>
      <c r="U11" s="99">
        <f t="shared" ref="U11" si="12">+T11*U$5</f>
        <v>0</v>
      </c>
      <c r="W11" s="99">
        <f t="shared" si="7"/>
        <v>0</v>
      </c>
      <c r="Y11" s="99">
        <f t="shared" ref="Y11" si="13">+X11*Y$5</f>
        <v>0</v>
      </c>
      <c r="Z11" s="98"/>
    </row>
    <row r="12" spans="2:29" ht="15" customHeight="1" x14ac:dyDescent="0.25">
      <c r="G12" s="20"/>
      <c r="H12" s="20"/>
      <c r="I12" s="20"/>
      <c r="K12" s="98">
        <f t="shared" si="1"/>
        <v>0</v>
      </c>
      <c r="L12" s="99">
        <f t="shared" si="2"/>
        <v>0</v>
      </c>
      <c r="M12" s="100">
        <f t="shared" si="9"/>
        <v>0</v>
      </c>
      <c r="N12" s="99">
        <f t="shared" si="3"/>
        <v>0</v>
      </c>
      <c r="O12" s="101">
        <f t="shared" si="0"/>
        <v>0</v>
      </c>
      <c r="Q12" s="99">
        <f t="shared" ref="Q12" si="14">+P12*Q$5</f>
        <v>0</v>
      </c>
      <c r="S12" s="99">
        <f t="shared" ref="S12" si="15">+R12*S$5</f>
        <v>0</v>
      </c>
      <c r="U12" s="99">
        <f t="shared" ref="U12" si="16">+T12*U$5</f>
        <v>0</v>
      </c>
      <c r="W12" s="99">
        <f t="shared" si="7"/>
        <v>0</v>
      </c>
      <c r="Y12" s="99">
        <f t="shared" ref="Y12" si="17">+X12*Y$5</f>
        <v>0</v>
      </c>
      <c r="Z12" s="98"/>
    </row>
    <row r="13" spans="2:29" ht="15" customHeight="1" x14ac:dyDescent="0.25">
      <c r="G13" s="20"/>
      <c r="H13" s="20"/>
      <c r="I13" s="20"/>
      <c r="K13" s="98">
        <f t="shared" si="1"/>
        <v>0</v>
      </c>
      <c r="L13" s="99">
        <f t="shared" si="2"/>
        <v>0</v>
      </c>
      <c r="M13" s="100">
        <f t="shared" si="9"/>
        <v>0</v>
      </c>
      <c r="N13" s="99">
        <f t="shared" si="3"/>
        <v>0</v>
      </c>
      <c r="O13" s="101">
        <f t="shared" si="0"/>
        <v>0</v>
      </c>
      <c r="Q13" s="99">
        <f t="shared" ref="Q13" si="18">+P13*Q$5</f>
        <v>0</v>
      </c>
      <c r="S13" s="99">
        <f t="shared" ref="S13" si="19">+R13*S$5</f>
        <v>0</v>
      </c>
      <c r="U13" s="99">
        <f t="shared" ref="U13" si="20">+T13*U$5</f>
        <v>0</v>
      </c>
      <c r="W13" s="99">
        <f t="shared" si="7"/>
        <v>0</v>
      </c>
      <c r="Y13" s="99">
        <f t="shared" ref="Y13" si="21">+X13*Y$5</f>
        <v>0</v>
      </c>
      <c r="Z13" s="98"/>
    </row>
    <row r="14" spans="2:29" ht="15" customHeight="1" x14ac:dyDescent="0.25">
      <c r="B14" s="20" t="s">
        <v>70</v>
      </c>
      <c r="C14" s="20" t="s">
        <v>71</v>
      </c>
      <c r="F14" s="20" t="s">
        <v>3</v>
      </c>
      <c r="G14" s="20" t="s">
        <v>74</v>
      </c>
      <c r="H14" s="20" t="s">
        <v>75</v>
      </c>
      <c r="I14" s="20" t="s">
        <v>74</v>
      </c>
      <c r="J14" s="97">
        <v>23.5</v>
      </c>
      <c r="K14" s="98">
        <f t="shared" si="1"/>
        <v>52765</v>
      </c>
      <c r="L14" s="99">
        <f t="shared" si="2"/>
        <v>35372</v>
      </c>
      <c r="M14" s="100">
        <f t="shared" si="9"/>
        <v>100</v>
      </c>
      <c r="N14" s="99">
        <f t="shared" si="3"/>
        <v>35372</v>
      </c>
      <c r="O14" s="101">
        <f t="shared" si="0"/>
        <v>6187.3385907869315</v>
      </c>
      <c r="P14" s="102">
        <v>0</v>
      </c>
      <c r="Q14" s="99">
        <f t="shared" ref="Q14" si="22">+P14*Q$5</f>
        <v>0</v>
      </c>
      <c r="R14" s="102">
        <v>4.5</v>
      </c>
      <c r="S14" s="99">
        <f t="shared" ref="S14" si="23">+R14*S$5</f>
        <v>7245</v>
      </c>
      <c r="T14" s="102">
        <v>14</v>
      </c>
      <c r="U14" s="99">
        <f t="shared" ref="U14" si="24">+T14*U$5</f>
        <v>22932</v>
      </c>
      <c r="V14" s="102">
        <v>2</v>
      </c>
      <c r="W14" s="99">
        <f t="shared" si="7"/>
        <v>1280</v>
      </c>
      <c r="X14" s="102">
        <v>1740</v>
      </c>
      <c r="Y14" s="99">
        <f t="shared" ref="Y14" si="25">+X14*Y$5</f>
        <v>3915</v>
      </c>
      <c r="Z14" s="98">
        <v>0.49</v>
      </c>
      <c r="AA14" s="99">
        <f>+Z14*7000</f>
        <v>3430</v>
      </c>
      <c r="AB14" s="99">
        <v>1.5</v>
      </c>
    </row>
    <row r="15" spans="2:29" ht="15" customHeight="1" x14ac:dyDescent="0.25">
      <c r="C15" s="20" t="s">
        <v>72</v>
      </c>
      <c r="F15" s="20" t="s">
        <v>4</v>
      </c>
      <c r="G15" s="20" t="s">
        <v>74</v>
      </c>
      <c r="H15" s="20" t="s">
        <v>75</v>
      </c>
      <c r="I15" s="20" t="s">
        <v>74</v>
      </c>
      <c r="J15" s="97">
        <v>18</v>
      </c>
      <c r="K15" s="98">
        <f t="shared" si="1"/>
        <v>41782.5</v>
      </c>
      <c r="L15" s="99">
        <f t="shared" si="2"/>
        <v>26815.5</v>
      </c>
      <c r="M15" s="100">
        <f t="shared" si="9"/>
        <v>100</v>
      </c>
      <c r="N15" s="99">
        <f t="shared" si="3"/>
        <v>26815.5</v>
      </c>
      <c r="O15" s="101">
        <f t="shared" si="0"/>
        <v>4690.6190767060662</v>
      </c>
      <c r="P15" s="102">
        <v>0</v>
      </c>
      <c r="Q15" s="99">
        <f t="shared" ref="Q15" si="26">+P15*Q$5</f>
        <v>0</v>
      </c>
      <c r="R15" s="102">
        <v>4.5</v>
      </c>
      <c r="S15" s="99">
        <f t="shared" ref="S15" si="27">+R15*S$5</f>
        <v>7245</v>
      </c>
      <c r="T15" s="102">
        <v>11</v>
      </c>
      <c r="U15" s="99">
        <f t="shared" ref="U15" si="28">+T15*U$5</f>
        <v>18018</v>
      </c>
      <c r="V15" s="102">
        <v>0</v>
      </c>
      <c r="W15" s="99">
        <f t="shared" si="7"/>
        <v>0</v>
      </c>
      <c r="X15" s="102">
        <v>690</v>
      </c>
      <c r="Y15" s="99">
        <f t="shared" ref="Y15" si="29">+X15*Y$5</f>
        <v>1552.5</v>
      </c>
      <c r="Z15" s="98">
        <v>0.53</v>
      </c>
      <c r="AA15" s="99">
        <f>+Z15*7000</f>
        <v>3710</v>
      </c>
      <c r="AB15" s="99">
        <v>1.5</v>
      </c>
    </row>
    <row r="16" spans="2:29" ht="15" customHeight="1" x14ac:dyDescent="0.25">
      <c r="B16" s="20" t="s">
        <v>70</v>
      </c>
      <c r="C16" s="20" t="s">
        <v>72</v>
      </c>
      <c r="D16" s="26" t="s">
        <v>0</v>
      </c>
      <c r="E16" s="88" t="s">
        <v>73</v>
      </c>
      <c r="F16" s="20" t="s">
        <v>6</v>
      </c>
      <c r="G16" s="20" t="s">
        <v>74</v>
      </c>
      <c r="H16" s="20" t="s">
        <v>75</v>
      </c>
      <c r="I16" s="20" t="s">
        <v>74</v>
      </c>
      <c r="J16" s="97">
        <v>17.5</v>
      </c>
      <c r="K16" s="98">
        <f t="shared" si="1"/>
        <v>43830</v>
      </c>
      <c r="L16" s="99">
        <f t="shared" si="2"/>
        <v>28426</v>
      </c>
      <c r="M16" s="100">
        <f t="shared" si="9"/>
        <v>100</v>
      </c>
      <c r="N16" s="99">
        <f t="shared" si="3"/>
        <v>28426</v>
      </c>
      <c r="O16" s="101">
        <f t="shared" si="0"/>
        <v>4972.3308487422073</v>
      </c>
      <c r="P16" s="102">
        <v>1</v>
      </c>
      <c r="Q16" s="99">
        <f t="shared" ref="Q16" si="30">+P16*Q$5</f>
        <v>1688</v>
      </c>
      <c r="R16" s="102">
        <v>3</v>
      </c>
      <c r="S16" s="99">
        <f t="shared" ref="S16" si="31">+R16*S$5</f>
        <v>4830</v>
      </c>
      <c r="T16" s="102">
        <v>11</v>
      </c>
      <c r="U16" s="99">
        <f t="shared" ref="U16" si="32">+T16*U$5</f>
        <v>18018</v>
      </c>
      <c r="V16" s="102">
        <v>2</v>
      </c>
      <c r="W16" s="99">
        <f t="shared" si="7"/>
        <v>1280</v>
      </c>
      <c r="X16" s="102">
        <v>1160</v>
      </c>
      <c r="Y16" s="99">
        <f t="shared" ref="Y16" si="33">+X16*Y$5</f>
        <v>2610</v>
      </c>
      <c r="Z16" s="98">
        <v>0</v>
      </c>
      <c r="AB16" s="99">
        <v>0</v>
      </c>
    </row>
    <row r="17" spans="2:28" ht="15" customHeight="1" x14ac:dyDescent="0.25">
      <c r="F17" s="20" t="s">
        <v>10</v>
      </c>
      <c r="G17" s="20" t="s">
        <v>74</v>
      </c>
      <c r="H17" s="20" t="s">
        <v>75</v>
      </c>
      <c r="I17" s="20" t="s">
        <v>74</v>
      </c>
      <c r="J17" s="97">
        <v>19</v>
      </c>
      <c r="K17" s="98">
        <f t="shared" si="1"/>
        <v>25685</v>
      </c>
      <c r="L17" s="99">
        <f t="shared" si="2"/>
        <v>18583</v>
      </c>
      <c r="M17" s="100">
        <f t="shared" si="9"/>
        <v>100</v>
      </c>
      <c r="N17" s="99">
        <f t="shared" si="3"/>
        <v>18583</v>
      </c>
      <c r="O17" s="101">
        <f t="shared" si="0"/>
        <v>3250.5742687038778</v>
      </c>
      <c r="P17" s="102">
        <v>0</v>
      </c>
      <c r="Q17" s="99">
        <f t="shared" ref="Q17" si="34">+P17*Q$5</f>
        <v>0</v>
      </c>
      <c r="R17" s="102">
        <v>1</v>
      </c>
      <c r="S17" s="99">
        <f t="shared" ref="S17" si="35">+R17*S$5</f>
        <v>1610</v>
      </c>
      <c r="T17" s="102">
        <v>6</v>
      </c>
      <c r="U17" s="99">
        <f t="shared" ref="U17" si="36">+T17*U$5</f>
        <v>9828</v>
      </c>
      <c r="V17" s="102">
        <v>8</v>
      </c>
      <c r="W17" s="99">
        <f t="shared" si="7"/>
        <v>5120</v>
      </c>
      <c r="X17" s="102">
        <v>900</v>
      </c>
      <c r="Y17" s="99">
        <f t="shared" ref="Y17" si="37">+X17*Y$5</f>
        <v>2025</v>
      </c>
      <c r="Z17" s="98"/>
      <c r="AB17" s="99">
        <v>0</v>
      </c>
    </row>
    <row r="18" spans="2:28" ht="15" customHeight="1" x14ac:dyDescent="0.25">
      <c r="G18" s="20"/>
      <c r="H18" s="20"/>
      <c r="I18" s="20"/>
      <c r="K18" s="98">
        <f t="shared" si="1"/>
        <v>0</v>
      </c>
      <c r="L18" s="99">
        <f t="shared" si="2"/>
        <v>0</v>
      </c>
      <c r="M18" s="100">
        <f t="shared" si="9"/>
        <v>0</v>
      </c>
      <c r="N18" s="99">
        <f t="shared" si="3"/>
        <v>0</v>
      </c>
      <c r="O18" s="101">
        <f t="shared" si="0"/>
        <v>0</v>
      </c>
      <c r="Q18" s="99">
        <f t="shared" ref="Q18" si="38">+P18*Q$5</f>
        <v>0</v>
      </c>
      <c r="S18" s="99">
        <f t="shared" ref="S18" si="39">+R18*S$5</f>
        <v>0</v>
      </c>
      <c r="U18" s="99">
        <f t="shared" ref="U18" si="40">+T18*U$5</f>
        <v>0</v>
      </c>
      <c r="W18" s="99">
        <f t="shared" si="7"/>
        <v>0</v>
      </c>
      <c r="Z18" s="98"/>
    </row>
    <row r="19" spans="2:28" ht="15" customHeight="1" x14ac:dyDescent="0.25">
      <c r="B19" s="20" t="s">
        <v>70</v>
      </c>
      <c r="C19" s="20" t="s">
        <v>71</v>
      </c>
      <c r="F19" s="20" t="s">
        <v>3</v>
      </c>
      <c r="G19" s="20" t="s">
        <v>74</v>
      </c>
      <c r="H19" s="20" t="s">
        <v>75</v>
      </c>
      <c r="I19" s="20" t="s">
        <v>74</v>
      </c>
      <c r="J19" s="97">
        <v>16.5</v>
      </c>
      <c r="K19" s="98">
        <f t="shared" si="1"/>
        <v>33920</v>
      </c>
      <c r="L19" s="99">
        <f t="shared" si="2"/>
        <v>22189</v>
      </c>
      <c r="M19" s="100">
        <f t="shared" si="9"/>
        <v>100</v>
      </c>
      <c r="N19" s="99">
        <f t="shared" si="3"/>
        <v>22189</v>
      </c>
      <c r="O19" s="101">
        <f t="shared" si="0"/>
        <v>3881.3427567276722</v>
      </c>
      <c r="P19" s="102">
        <v>0</v>
      </c>
      <c r="Q19" s="99">
        <f t="shared" ref="Q19" si="41">+P19*Q$5</f>
        <v>0</v>
      </c>
      <c r="R19" s="102">
        <v>3.5</v>
      </c>
      <c r="S19" s="99">
        <f t="shared" ref="S19" si="42">+R19*S$5</f>
        <v>5635</v>
      </c>
      <c r="T19" s="102">
        <v>8</v>
      </c>
      <c r="U19" s="99">
        <f t="shared" ref="U19" si="43">+T19*U$5</f>
        <v>13104</v>
      </c>
      <c r="V19" s="102">
        <v>3</v>
      </c>
      <c r="W19" s="99">
        <f t="shared" si="7"/>
        <v>1920</v>
      </c>
      <c r="X19" s="102">
        <v>680</v>
      </c>
      <c r="Y19" s="99">
        <f t="shared" ref="Y19:Y22" si="44">+X19*Y$5</f>
        <v>1530</v>
      </c>
      <c r="Z19" s="98">
        <v>0.49</v>
      </c>
      <c r="AA19" s="99">
        <f>+Z19*7000</f>
        <v>3430</v>
      </c>
      <c r="AB19" s="99">
        <v>1.5</v>
      </c>
    </row>
    <row r="20" spans="2:28" ht="15" customHeight="1" x14ac:dyDescent="0.25">
      <c r="C20" s="20" t="s">
        <v>72</v>
      </c>
      <c r="F20" s="20" t="s">
        <v>4</v>
      </c>
      <c r="G20" s="20" t="s">
        <v>74</v>
      </c>
      <c r="H20" s="20" t="s">
        <v>75</v>
      </c>
      <c r="I20" s="20" t="s">
        <v>74</v>
      </c>
      <c r="J20" s="97">
        <v>22</v>
      </c>
      <c r="K20" s="98">
        <f t="shared" si="1"/>
        <v>49530</v>
      </c>
      <c r="L20" s="99">
        <f t="shared" si="2"/>
        <v>33309</v>
      </c>
      <c r="M20" s="100">
        <f t="shared" si="9"/>
        <v>100</v>
      </c>
      <c r="N20" s="99">
        <f t="shared" si="3"/>
        <v>33309</v>
      </c>
      <c r="O20" s="101">
        <f t="shared" si="0"/>
        <v>5826.4746443662198</v>
      </c>
      <c r="P20" s="102">
        <v>0</v>
      </c>
      <c r="Q20" s="99">
        <f t="shared" ref="Q20" si="45">+P20*Q$5</f>
        <v>0</v>
      </c>
      <c r="R20" s="102">
        <v>5</v>
      </c>
      <c r="S20" s="99">
        <f t="shared" ref="S20" si="46">+R20*S$5</f>
        <v>8050</v>
      </c>
      <c r="T20" s="102">
        <v>10.5</v>
      </c>
      <c r="U20" s="99">
        <f t="shared" ref="U20" si="47">+T20*U$5</f>
        <v>17199</v>
      </c>
      <c r="V20" s="102">
        <v>5</v>
      </c>
      <c r="W20" s="99">
        <f t="shared" si="7"/>
        <v>3200</v>
      </c>
      <c r="X20" s="102">
        <v>2160</v>
      </c>
      <c r="Y20" s="99">
        <f t="shared" si="44"/>
        <v>4860</v>
      </c>
      <c r="Z20" s="98">
        <v>0.53</v>
      </c>
      <c r="AA20" s="99">
        <f>+Z20*7000</f>
        <v>3710</v>
      </c>
      <c r="AB20" s="99">
        <v>1.5</v>
      </c>
    </row>
    <row r="21" spans="2:28" ht="15" customHeight="1" x14ac:dyDescent="0.25">
      <c r="C21" s="20" t="s">
        <v>72</v>
      </c>
      <c r="D21" s="26" t="s">
        <v>0</v>
      </c>
      <c r="E21" s="88" t="s">
        <v>73</v>
      </c>
      <c r="F21" s="20" t="s">
        <v>5</v>
      </c>
      <c r="G21" s="20" t="s">
        <v>74</v>
      </c>
      <c r="H21" s="20" t="s">
        <v>75</v>
      </c>
      <c r="I21" s="20" t="s">
        <v>74</v>
      </c>
      <c r="J21" s="97">
        <v>20.36</v>
      </c>
      <c r="K21" s="98">
        <f t="shared" si="1"/>
        <v>33497.5</v>
      </c>
      <c r="L21" s="99">
        <f t="shared" si="2"/>
        <v>23685.5</v>
      </c>
      <c r="M21" s="100">
        <f t="shared" si="9"/>
        <v>100</v>
      </c>
      <c r="N21" s="99">
        <f t="shared" si="3"/>
        <v>23685.5</v>
      </c>
      <c r="O21" s="101">
        <f t="shared" si="0"/>
        <v>4143.1134284768714</v>
      </c>
      <c r="P21" s="102">
        <v>0</v>
      </c>
      <c r="Q21" s="99">
        <f t="shared" ref="Q21" si="48">+P21*Q$5</f>
        <v>0</v>
      </c>
      <c r="R21" s="102">
        <v>1</v>
      </c>
      <c r="S21" s="99">
        <f t="shared" ref="S21" si="49">+R21*S$5</f>
        <v>1610</v>
      </c>
      <c r="T21" s="102">
        <v>11</v>
      </c>
      <c r="U21" s="99">
        <f t="shared" ref="U21" si="50">+T21*U$5</f>
        <v>18018</v>
      </c>
      <c r="V21" s="102">
        <v>3</v>
      </c>
      <c r="W21" s="99">
        <f t="shared" si="7"/>
        <v>1920</v>
      </c>
      <c r="X21" s="102">
        <v>950</v>
      </c>
      <c r="Y21" s="99">
        <f t="shared" si="44"/>
        <v>2137.5</v>
      </c>
      <c r="Z21" s="98"/>
      <c r="AB21" s="99">
        <v>5.36</v>
      </c>
    </row>
    <row r="22" spans="2:28" ht="15" customHeight="1" x14ac:dyDescent="0.25">
      <c r="F22" s="20" t="s">
        <v>6</v>
      </c>
      <c r="G22" s="20" t="s">
        <v>74</v>
      </c>
      <c r="H22" s="20" t="s">
        <v>75</v>
      </c>
      <c r="I22" s="20" t="s">
        <v>74</v>
      </c>
      <c r="J22" s="97">
        <v>22.5</v>
      </c>
      <c r="K22" s="98">
        <f t="shared" si="1"/>
        <v>19085</v>
      </c>
      <c r="L22" s="99">
        <f t="shared" si="2"/>
        <v>12355</v>
      </c>
      <c r="M22" s="100">
        <f t="shared" si="9"/>
        <v>100</v>
      </c>
      <c r="N22" s="99">
        <f t="shared" si="3"/>
        <v>12355</v>
      </c>
      <c r="O22" s="101">
        <f t="shared" si="0"/>
        <v>2161.1604740804182</v>
      </c>
      <c r="P22" s="102">
        <v>0</v>
      </c>
      <c r="Q22" s="99">
        <f t="shared" ref="Q22" si="51">+P22*Q$5</f>
        <v>0</v>
      </c>
      <c r="R22" s="102">
        <v>2</v>
      </c>
      <c r="S22" s="99">
        <f t="shared" ref="S22" si="52">+R22*S$5</f>
        <v>3220</v>
      </c>
      <c r="T22" s="102">
        <v>5</v>
      </c>
      <c r="U22" s="99">
        <f t="shared" ref="U22" si="53">+T22*U$5</f>
        <v>8190</v>
      </c>
      <c r="V22" s="102">
        <v>0</v>
      </c>
      <c r="W22" s="99">
        <f t="shared" si="7"/>
        <v>0</v>
      </c>
      <c r="X22" s="102">
        <v>420</v>
      </c>
      <c r="Y22" s="99">
        <f t="shared" si="44"/>
        <v>945</v>
      </c>
      <c r="Z22" s="98"/>
      <c r="AB22" s="99">
        <v>15</v>
      </c>
    </row>
    <row r="23" spans="2:28" ht="15" customHeight="1" x14ac:dyDescent="0.25">
      <c r="G23" s="20"/>
      <c r="H23" s="20"/>
      <c r="I23" s="20"/>
      <c r="K23" s="98">
        <f t="shared" si="1"/>
        <v>0</v>
      </c>
      <c r="L23" s="99">
        <f t="shared" si="2"/>
        <v>0</v>
      </c>
      <c r="M23" s="100">
        <f t="shared" si="9"/>
        <v>0</v>
      </c>
      <c r="N23" s="99">
        <f t="shared" si="3"/>
        <v>0</v>
      </c>
      <c r="O23" s="101">
        <f t="shared" si="0"/>
        <v>0</v>
      </c>
      <c r="Q23" s="99">
        <f t="shared" ref="Q23" si="54">+P23*Q$5</f>
        <v>0</v>
      </c>
      <c r="S23" s="99">
        <f t="shared" ref="S23" si="55">+R23*S$5</f>
        <v>0</v>
      </c>
      <c r="U23" s="99">
        <f t="shared" ref="U23" si="56">+T23*U$5</f>
        <v>0</v>
      </c>
      <c r="W23" s="99">
        <f t="shared" si="7"/>
        <v>0</v>
      </c>
      <c r="Z23" s="98"/>
    </row>
    <row r="24" spans="2:28" ht="15" customHeight="1" x14ac:dyDescent="0.25">
      <c r="B24" s="20" t="s">
        <v>70</v>
      </c>
      <c r="C24" s="20" t="s">
        <v>71</v>
      </c>
      <c r="F24" s="20" t="s">
        <v>5</v>
      </c>
      <c r="G24" s="20" t="s">
        <v>74</v>
      </c>
      <c r="H24" s="20" t="s">
        <v>75</v>
      </c>
      <c r="I24" s="20" t="s">
        <v>74</v>
      </c>
      <c r="J24" s="97">
        <v>9.42</v>
      </c>
      <c r="K24" s="98">
        <f t="shared" si="1"/>
        <v>800</v>
      </c>
      <c r="L24" s="99">
        <f t="shared" si="2"/>
        <v>640</v>
      </c>
      <c r="M24" s="100">
        <v>100</v>
      </c>
      <c r="N24" s="99">
        <f t="shared" si="3"/>
        <v>640</v>
      </c>
      <c r="O24" s="101">
        <f t="shared" si="0"/>
        <v>111.9500366986214</v>
      </c>
      <c r="P24" s="102">
        <v>0</v>
      </c>
      <c r="Q24" s="99">
        <f t="shared" ref="Q24" si="57">+P24*Q$5</f>
        <v>0</v>
      </c>
      <c r="R24" s="102">
        <v>0</v>
      </c>
      <c r="S24" s="99">
        <f t="shared" ref="S24" si="58">+R24*S$5</f>
        <v>0</v>
      </c>
      <c r="T24" s="102">
        <v>0</v>
      </c>
      <c r="U24" s="99">
        <f t="shared" ref="U24" si="59">+T24*U$5</f>
        <v>0</v>
      </c>
      <c r="V24" s="102">
        <v>1</v>
      </c>
      <c r="W24" s="99">
        <f t="shared" si="7"/>
        <v>640</v>
      </c>
      <c r="Y24" s="99">
        <f t="shared" ref="Y24" si="60">+X24*Y$5</f>
        <v>0</v>
      </c>
      <c r="Z24" s="98"/>
      <c r="AB24" s="99">
        <v>4</v>
      </c>
    </row>
    <row r="25" spans="2:28" ht="15" customHeight="1" x14ac:dyDescent="0.25">
      <c r="C25" s="20" t="s">
        <v>72</v>
      </c>
      <c r="G25" s="20"/>
      <c r="H25" s="20"/>
      <c r="I25" s="20"/>
      <c r="K25" s="98">
        <f t="shared" si="1"/>
        <v>0</v>
      </c>
      <c r="L25" s="99">
        <f t="shared" si="2"/>
        <v>0</v>
      </c>
      <c r="M25" s="100">
        <f t="shared" si="9"/>
        <v>0</v>
      </c>
      <c r="N25" s="99">
        <f t="shared" si="3"/>
        <v>0</v>
      </c>
      <c r="O25" s="101">
        <f t="shared" si="0"/>
        <v>0</v>
      </c>
      <c r="Q25" s="99">
        <f t="shared" ref="Q25" si="61">+P25*Q$5</f>
        <v>0</v>
      </c>
      <c r="S25" s="99">
        <f t="shared" ref="S25" si="62">+R25*S$5</f>
        <v>0</v>
      </c>
      <c r="U25" s="99">
        <f t="shared" ref="U25" si="63">+T25*U$5</f>
        <v>0</v>
      </c>
      <c r="W25" s="99">
        <f t="shared" si="7"/>
        <v>0</v>
      </c>
      <c r="Y25" s="99">
        <f t="shared" ref="Y25" si="64">+X25*Y$5</f>
        <v>0</v>
      </c>
      <c r="Z25" s="98"/>
    </row>
    <row r="26" spans="2:28" ht="15" customHeight="1" x14ac:dyDescent="0.25">
      <c r="C26" s="20" t="s">
        <v>72</v>
      </c>
      <c r="D26" s="26" t="s">
        <v>0</v>
      </c>
      <c r="E26" s="88" t="s">
        <v>73</v>
      </c>
      <c r="G26" s="20"/>
      <c r="H26" s="20"/>
      <c r="I26" s="20"/>
      <c r="K26" s="98">
        <f t="shared" si="1"/>
        <v>0</v>
      </c>
      <c r="L26" s="99">
        <f t="shared" si="2"/>
        <v>0</v>
      </c>
      <c r="M26" s="100">
        <f t="shared" si="9"/>
        <v>0</v>
      </c>
      <c r="N26" s="99">
        <f t="shared" si="3"/>
        <v>0</v>
      </c>
      <c r="O26" s="101">
        <f t="shared" si="0"/>
        <v>0</v>
      </c>
      <c r="Q26" s="99">
        <f t="shared" ref="Q26" si="65">+P26*Q$5</f>
        <v>0</v>
      </c>
      <c r="S26" s="99">
        <f t="shared" ref="S26" si="66">+R26*S$5</f>
        <v>0</v>
      </c>
      <c r="U26" s="99">
        <f t="shared" ref="U26" si="67">+T26*U$5</f>
        <v>0</v>
      </c>
      <c r="W26" s="99">
        <f t="shared" si="7"/>
        <v>0</v>
      </c>
      <c r="Y26" s="99">
        <f t="shared" ref="Y26" si="68">+X26*Y$5</f>
        <v>0</v>
      </c>
      <c r="Z26" s="98"/>
    </row>
    <row r="27" spans="2:28" ht="15" customHeight="1" x14ac:dyDescent="0.25">
      <c r="G27" s="20"/>
      <c r="H27" s="20"/>
      <c r="I27" s="20"/>
      <c r="K27" s="98">
        <f t="shared" si="1"/>
        <v>0</v>
      </c>
      <c r="L27" s="99">
        <f t="shared" si="2"/>
        <v>0</v>
      </c>
      <c r="M27" s="100">
        <f t="shared" si="9"/>
        <v>0</v>
      </c>
      <c r="N27" s="99">
        <f t="shared" si="3"/>
        <v>0</v>
      </c>
      <c r="O27" s="101">
        <f t="shared" si="0"/>
        <v>0</v>
      </c>
      <c r="Q27" s="99">
        <f t="shared" ref="Q27" si="69">+P27*Q$5</f>
        <v>0</v>
      </c>
      <c r="S27" s="99">
        <f t="shared" ref="S27" si="70">+R27*S$5</f>
        <v>0</v>
      </c>
      <c r="U27" s="99">
        <f t="shared" ref="U27" si="71">+T27*U$5</f>
        <v>0</v>
      </c>
      <c r="W27" s="99">
        <f t="shared" si="7"/>
        <v>0</v>
      </c>
      <c r="Y27" s="99">
        <f t="shared" ref="Y27" si="72">+X27*Y$5</f>
        <v>0</v>
      </c>
      <c r="Z27" s="98"/>
    </row>
    <row r="28" spans="2:28" ht="15" customHeight="1" x14ac:dyDescent="0.25">
      <c r="G28" s="20"/>
      <c r="H28" s="20"/>
      <c r="I28" s="20"/>
      <c r="K28" s="98">
        <f t="shared" si="1"/>
        <v>0</v>
      </c>
      <c r="L28" s="99">
        <f t="shared" si="2"/>
        <v>0</v>
      </c>
      <c r="M28" s="100">
        <f t="shared" si="9"/>
        <v>0</v>
      </c>
      <c r="N28" s="99">
        <f t="shared" si="3"/>
        <v>0</v>
      </c>
      <c r="O28" s="101">
        <f t="shared" si="0"/>
        <v>0</v>
      </c>
      <c r="Q28" s="99">
        <f t="shared" ref="Q28" si="73">+P28*Q$5</f>
        <v>0</v>
      </c>
      <c r="S28" s="99">
        <f t="shared" ref="S28" si="74">+R28*S$5</f>
        <v>0</v>
      </c>
      <c r="U28" s="99">
        <f t="shared" ref="U28" si="75">+T28*U$5</f>
        <v>0</v>
      </c>
      <c r="W28" s="99">
        <f t="shared" si="7"/>
        <v>0</v>
      </c>
      <c r="Y28" s="99">
        <f t="shared" ref="Y28" si="76">+X28*Y$5</f>
        <v>0</v>
      </c>
      <c r="Z28" s="98"/>
    </row>
    <row r="29" spans="2:28" ht="15" customHeight="1" x14ac:dyDescent="0.25">
      <c r="B29" s="20" t="s">
        <v>70</v>
      </c>
      <c r="C29" s="20" t="s">
        <v>71</v>
      </c>
      <c r="F29" s="20" t="s">
        <v>5</v>
      </c>
      <c r="G29" s="20" t="s">
        <v>74</v>
      </c>
      <c r="H29" s="20" t="s">
        <v>75</v>
      </c>
      <c r="I29" s="20" t="s">
        <v>74</v>
      </c>
      <c r="J29" s="97">
        <v>10.68</v>
      </c>
      <c r="K29" s="98">
        <f t="shared" si="1"/>
        <v>4740</v>
      </c>
      <c r="L29" s="99">
        <f t="shared" si="2"/>
        <v>3558</v>
      </c>
      <c r="M29" s="100">
        <v>100</v>
      </c>
      <c r="N29" s="99">
        <f t="shared" si="3"/>
        <v>3558</v>
      </c>
      <c r="O29" s="101">
        <f t="shared" si="0"/>
        <v>622.37223527139838</v>
      </c>
      <c r="P29" s="102">
        <v>0</v>
      </c>
      <c r="Q29" s="99">
        <f t="shared" ref="Q29" si="77">+P29*Q$5</f>
        <v>0</v>
      </c>
      <c r="R29" s="102">
        <v>0</v>
      </c>
      <c r="S29" s="99">
        <f t="shared" ref="S29" si="78">+R29*S$5</f>
        <v>0</v>
      </c>
      <c r="T29" s="102">
        <v>1</v>
      </c>
      <c r="U29" s="99">
        <f t="shared" ref="U29" si="79">+T29*U$5</f>
        <v>1638</v>
      </c>
      <c r="V29" s="102">
        <v>3</v>
      </c>
      <c r="W29" s="99">
        <f t="shared" si="7"/>
        <v>1920</v>
      </c>
      <c r="Y29" s="99">
        <f t="shared" ref="Y29" si="80">+X29*Y$5</f>
        <v>0</v>
      </c>
      <c r="Z29" s="98"/>
      <c r="AB29" s="99">
        <v>0</v>
      </c>
    </row>
    <row r="30" spans="2:28" ht="15" customHeight="1" x14ac:dyDescent="0.25">
      <c r="C30" s="20" t="s">
        <v>72</v>
      </c>
      <c r="G30" s="20"/>
      <c r="H30" s="20"/>
      <c r="I30" s="20"/>
      <c r="K30" s="98">
        <f t="shared" si="1"/>
        <v>0</v>
      </c>
      <c r="L30" s="99">
        <f t="shared" si="2"/>
        <v>0</v>
      </c>
      <c r="M30" s="100">
        <f t="shared" si="9"/>
        <v>0</v>
      </c>
      <c r="N30" s="99">
        <f t="shared" si="3"/>
        <v>0</v>
      </c>
      <c r="O30" s="101">
        <f t="shared" si="0"/>
        <v>0</v>
      </c>
      <c r="Q30" s="99">
        <f t="shared" ref="Q30" si="81">+P30*Q$5</f>
        <v>0</v>
      </c>
      <c r="S30" s="99">
        <f t="shared" ref="S30" si="82">+R30*S$5</f>
        <v>0</v>
      </c>
      <c r="U30" s="99">
        <f t="shared" ref="U30" si="83">+T30*U$5</f>
        <v>0</v>
      </c>
      <c r="W30" s="99">
        <f t="shared" si="7"/>
        <v>0</v>
      </c>
      <c r="Y30" s="99">
        <f t="shared" ref="Y30" si="84">+X30*Y$5</f>
        <v>0</v>
      </c>
      <c r="Z30" s="98"/>
    </row>
    <row r="31" spans="2:28" ht="15" customHeight="1" x14ac:dyDescent="0.25">
      <c r="C31" s="20" t="s">
        <v>72</v>
      </c>
      <c r="D31" s="26" t="s">
        <v>0</v>
      </c>
      <c r="E31" s="88" t="s">
        <v>73</v>
      </c>
      <c r="G31" s="20"/>
      <c r="H31" s="20"/>
      <c r="I31" s="20"/>
      <c r="K31" s="98">
        <f t="shared" si="1"/>
        <v>0</v>
      </c>
      <c r="L31" s="99">
        <f t="shared" si="2"/>
        <v>0</v>
      </c>
      <c r="M31" s="100">
        <f t="shared" si="9"/>
        <v>0</v>
      </c>
      <c r="N31" s="99">
        <f t="shared" si="3"/>
        <v>0</v>
      </c>
      <c r="O31" s="101">
        <f t="shared" si="0"/>
        <v>0</v>
      </c>
      <c r="Q31" s="99">
        <f t="shared" ref="Q31" si="85">+P31*Q$5</f>
        <v>0</v>
      </c>
      <c r="S31" s="99">
        <f t="shared" ref="S31" si="86">+R31*S$5</f>
        <v>0</v>
      </c>
      <c r="U31" s="99">
        <f t="shared" ref="U31" si="87">+T31*U$5</f>
        <v>0</v>
      </c>
      <c r="W31" s="99">
        <f t="shared" si="7"/>
        <v>0</v>
      </c>
      <c r="Y31" s="99">
        <f t="shared" ref="Y31" si="88">+X31*Y$5</f>
        <v>0</v>
      </c>
      <c r="Z31" s="98"/>
    </row>
    <row r="32" spans="2:28" ht="15" customHeight="1" x14ac:dyDescent="0.25">
      <c r="G32" s="20"/>
      <c r="H32" s="20"/>
      <c r="I32" s="20"/>
      <c r="K32" s="98">
        <f t="shared" si="1"/>
        <v>0</v>
      </c>
      <c r="L32" s="99">
        <f t="shared" si="2"/>
        <v>0</v>
      </c>
      <c r="M32" s="100">
        <f t="shared" si="9"/>
        <v>0</v>
      </c>
      <c r="N32" s="99">
        <f t="shared" si="3"/>
        <v>0</v>
      </c>
      <c r="O32" s="101">
        <f t="shared" si="0"/>
        <v>0</v>
      </c>
      <c r="Q32" s="99">
        <f t="shared" ref="Q32" si="89">+P32*Q$5</f>
        <v>0</v>
      </c>
      <c r="S32" s="99">
        <f t="shared" ref="S32" si="90">+R32*S$5</f>
        <v>0</v>
      </c>
      <c r="U32" s="99">
        <f t="shared" ref="U32" si="91">+T32*U$5</f>
        <v>0</v>
      </c>
      <c r="W32" s="99">
        <f t="shared" si="7"/>
        <v>0</v>
      </c>
      <c r="Y32" s="99">
        <f t="shared" ref="Y32" si="92">+X32*Y$5</f>
        <v>0</v>
      </c>
      <c r="Z32" s="98"/>
    </row>
    <row r="33" spans="2:28" ht="15" customHeight="1" x14ac:dyDescent="0.25">
      <c r="G33" s="20"/>
      <c r="H33" s="20"/>
      <c r="I33" s="20"/>
      <c r="K33" s="98">
        <f t="shared" si="1"/>
        <v>0</v>
      </c>
      <c r="L33" s="99">
        <f t="shared" si="2"/>
        <v>0</v>
      </c>
      <c r="M33" s="100">
        <f t="shared" si="9"/>
        <v>0</v>
      </c>
      <c r="N33" s="99">
        <f t="shared" si="3"/>
        <v>0</v>
      </c>
      <c r="O33" s="101">
        <f t="shared" si="0"/>
        <v>0</v>
      </c>
      <c r="Q33" s="99">
        <f t="shared" ref="Q33" si="93">+P33*Q$5</f>
        <v>0</v>
      </c>
      <c r="S33" s="99">
        <f t="shared" ref="S33" si="94">+R33*S$5</f>
        <v>0</v>
      </c>
      <c r="U33" s="99">
        <f t="shared" ref="U33" si="95">+T33*U$5</f>
        <v>0</v>
      </c>
      <c r="W33" s="99">
        <f t="shared" si="7"/>
        <v>0</v>
      </c>
      <c r="Y33" s="99">
        <f t="shared" ref="Y33" si="96">+X33*Y$5</f>
        <v>0</v>
      </c>
      <c r="Z33" s="98"/>
    </row>
    <row r="34" spans="2:28" ht="15" customHeight="1" x14ac:dyDescent="0.25">
      <c r="B34" s="20" t="s">
        <v>70</v>
      </c>
      <c r="C34" s="20" t="s">
        <v>71</v>
      </c>
      <c r="F34" s="20" t="s">
        <v>1</v>
      </c>
      <c r="G34" s="20" t="s">
        <v>74</v>
      </c>
      <c r="H34" s="20" t="s">
        <v>75</v>
      </c>
      <c r="I34" s="20" t="s">
        <v>74</v>
      </c>
      <c r="J34" s="97">
        <v>40</v>
      </c>
      <c r="K34" s="98">
        <f t="shared" si="1"/>
        <v>0</v>
      </c>
      <c r="L34" s="99">
        <f t="shared" si="2"/>
        <v>0</v>
      </c>
      <c r="M34" s="100">
        <f t="shared" si="9"/>
        <v>0</v>
      </c>
      <c r="N34" s="99">
        <f t="shared" si="3"/>
        <v>0</v>
      </c>
      <c r="O34" s="101">
        <f t="shared" si="0"/>
        <v>0</v>
      </c>
      <c r="P34" s="102">
        <v>0</v>
      </c>
      <c r="Q34" s="99">
        <f t="shared" ref="Q34" si="97">+P34*Q$5</f>
        <v>0</v>
      </c>
      <c r="R34" s="102">
        <v>0</v>
      </c>
      <c r="S34" s="99">
        <f t="shared" ref="S34" si="98">+R34*S$5</f>
        <v>0</v>
      </c>
      <c r="T34" s="102">
        <v>0</v>
      </c>
      <c r="U34" s="99">
        <f t="shared" ref="U34" si="99">+T34*U$5</f>
        <v>0</v>
      </c>
      <c r="V34" s="102">
        <v>0</v>
      </c>
      <c r="W34" s="99">
        <f t="shared" si="7"/>
        <v>0</v>
      </c>
      <c r="Y34" s="99">
        <f t="shared" ref="Y34" si="100">+X34*Y$5</f>
        <v>0</v>
      </c>
      <c r="Z34" s="98"/>
      <c r="AB34" s="99">
        <v>20</v>
      </c>
    </row>
    <row r="35" spans="2:28" ht="15" customHeight="1" x14ac:dyDescent="0.25">
      <c r="B35" s="20" t="s">
        <v>70</v>
      </c>
      <c r="C35" s="20" t="s">
        <v>72</v>
      </c>
      <c r="F35" s="20" t="s">
        <v>8</v>
      </c>
      <c r="G35" s="20" t="s">
        <v>74</v>
      </c>
      <c r="H35" s="20" t="s">
        <v>75</v>
      </c>
      <c r="I35" s="20" t="s">
        <v>74</v>
      </c>
      <c r="J35" s="97">
        <v>40</v>
      </c>
      <c r="K35" s="98">
        <f t="shared" si="1"/>
        <v>58692.5</v>
      </c>
      <c r="L35" s="99">
        <f t="shared" si="2"/>
        <v>39962.5</v>
      </c>
      <c r="M35" s="100">
        <f t="shared" si="9"/>
        <v>100</v>
      </c>
      <c r="N35" s="99">
        <f t="shared" si="3"/>
        <v>39962.5</v>
      </c>
      <c r="O35" s="101">
        <f t="shared" si="0"/>
        <v>6990.3177212010278</v>
      </c>
      <c r="P35" s="102">
        <v>0</v>
      </c>
      <c r="Q35" s="99">
        <f t="shared" ref="Q35" si="101">+P35*Q$5</f>
        <v>0</v>
      </c>
      <c r="R35" s="102">
        <v>4</v>
      </c>
      <c r="S35" s="99">
        <f t="shared" ref="S35" si="102">+R35*S$5</f>
        <v>6440</v>
      </c>
      <c r="T35" s="102">
        <v>15</v>
      </c>
      <c r="U35" s="99">
        <f t="shared" ref="U35" si="103">+T35*U$5</f>
        <v>24570</v>
      </c>
      <c r="V35" s="102">
        <v>11</v>
      </c>
      <c r="W35" s="99">
        <f t="shared" si="7"/>
        <v>7040</v>
      </c>
      <c r="X35" s="102">
        <v>850</v>
      </c>
      <c r="Y35" s="99">
        <f t="shared" ref="Y35" si="104">+X35*Y$5</f>
        <v>1912.5</v>
      </c>
      <c r="Z35" s="98"/>
      <c r="AB35" s="99">
        <v>4</v>
      </c>
    </row>
    <row r="36" spans="2:28" ht="15" customHeight="1" x14ac:dyDescent="0.25">
      <c r="C36" s="20" t="s">
        <v>72</v>
      </c>
      <c r="D36" s="26" t="s">
        <v>0</v>
      </c>
      <c r="E36" s="88" t="s">
        <v>73</v>
      </c>
      <c r="F36" s="20" t="s">
        <v>9</v>
      </c>
      <c r="G36" s="20" t="s">
        <v>74</v>
      </c>
      <c r="H36" s="20" t="s">
        <v>75</v>
      </c>
      <c r="I36" s="20" t="s">
        <v>74</v>
      </c>
      <c r="J36" s="97">
        <v>35.47</v>
      </c>
      <c r="K36" s="98">
        <f t="shared" si="1"/>
        <v>4740</v>
      </c>
      <c r="L36" s="99">
        <f t="shared" si="2"/>
        <v>3558</v>
      </c>
      <c r="M36" s="100">
        <v>85</v>
      </c>
      <c r="N36" s="99">
        <f t="shared" si="3"/>
        <v>3024.3</v>
      </c>
      <c r="O36" s="101">
        <f t="shared" si="0"/>
        <v>529.01639998068867</v>
      </c>
      <c r="P36" s="102">
        <v>0</v>
      </c>
      <c r="Q36" s="99">
        <f t="shared" ref="Q36" si="105">+P36*Q$5</f>
        <v>0</v>
      </c>
      <c r="R36" s="102">
        <v>0</v>
      </c>
      <c r="S36" s="99">
        <f t="shared" ref="S36" si="106">+R36*S$5</f>
        <v>0</v>
      </c>
      <c r="T36" s="102">
        <v>1</v>
      </c>
      <c r="U36" s="99">
        <f t="shared" ref="U36" si="107">+T36*U$5</f>
        <v>1638</v>
      </c>
      <c r="V36" s="102">
        <v>3</v>
      </c>
      <c r="W36" s="99">
        <f t="shared" si="7"/>
        <v>1920</v>
      </c>
      <c r="Y36" s="99">
        <f t="shared" ref="Y36" si="108">+X36*Y$5</f>
        <v>0</v>
      </c>
      <c r="Z36" s="98"/>
      <c r="AB36" s="99">
        <v>0</v>
      </c>
    </row>
    <row r="37" spans="2:28" ht="15" customHeight="1" x14ac:dyDescent="0.25">
      <c r="G37" s="20"/>
      <c r="H37" s="20"/>
      <c r="I37" s="20"/>
      <c r="K37" s="98">
        <f t="shared" si="1"/>
        <v>0</v>
      </c>
      <c r="L37" s="99">
        <f t="shared" si="2"/>
        <v>0</v>
      </c>
      <c r="M37" s="100">
        <f t="shared" si="9"/>
        <v>0</v>
      </c>
      <c r="N37" s="99">
        <f t="shared" si="3"/>
        <v>0</v>
      </c>
      <c r="O37" s="101">
        <f t="shared" si="0"/>
        <v>0</v>
      </c>
      <c r="Q37" s="99">
        <f t="shared" ref="Q37" si="109">+P37*Q$5</f>
        <v>0</v>
      </c>
      <c r="S37" s="99">
        <f t="shared" ref="S37" si="110">+R37*S$5</f>
        <v>0</v>
      </c>
      <c r="U37" s="99">
        <f t="shared" ref="U37" si="111">+T37*U$5</f>
        <v>0</v>
      </c>
      <c r="W37" s="99">
        <f t="shared" si="7"/>
        <v>0</v>
      </c>
      <c r="Y37" s="99">
        <f t="shared" ref="Y37" si="112">+X37*Y$5</f>
        <v>0</v>
      </c>
      <c r="Z37" s="98"/>
    </row>
    <row r="38" spans="2:28" ht="15" customHeight="1" x14ac:dyDescent="0.25">
      <c r="G38" s="20"/>
      <c r="H38" s="20"/>
      <c r="I38" s="20"/>
      <c r="K38" s="98">
        <f t="shared" si="1"/>
        <v>0</v>
      </c>
      <c r="L38" s="99">
        <f t="shared" si="2"/>
        <v>0</v>
      </c>
      <c r="M38" s="100">
        <f t="shared" si="9"/>
        <v>0</v>
      </c>
      <c r="N38" s="99">
        <f t="shared" si="3"/>
        <v>0</v>
      </c>
      <c r="O38" s="101">
        <f t="shared" si="0"/>
        <v>0</v>
      </c>
      <c r="Q38" s="99">
        <f t="shared" ref="Q38" si="113">+P38*Q$5</f>
        <v>0</v>
      </c>
      <c r="S38" s="99">
        <f t="shared" ref="S38" si="114">+R38*S$5</f>
        <v>0</v>
      </c>
      <c r="U38" s="99">
        <f t="shared" ref="U38" si="115">+T38*U$5</f>
        <v>0</v>
      </c>
      <c r="W38" s="99">
        <f t="shared" si="7"/>
        <v>0</v>
      </c>
      <c r="Y38" s="99">
        <f t="shared" ref="Y38" si="116">+X38*Y$5</f>
        <v>0</v>
      </c>
      <c r="Z38" s="98"/>
    </row>
    <row r="39" spans="2:28" ht="15" customHeight="1" x14ac:dyDescent="0.25">
      <c r="B39" s="20" t="s">
        <v>70</v>
      </c>
      <c r="C39" s="20" t="s">
        <v>71</v>
      </c>
      <c r="F39" s="20" t="s">
        <v>7</v>
      </c>
      <c r="G39" s="20" t="s">
        <v>74</v>
      </c>
      <c r="H39" s="20" t="s">
        <v>75</v>
      </c>
      <c r="I39" s="20" t="s">
        <v>74</v>
      </c>
      <c r="J39" s="97">
        <v>36.5</v>
      </c>
      <c r="K39" s="98">
        <f t="shared" si="1"/>
        <v>50885</v>
      </c>
      <c r="L39" s="99">
        <f t="shared" si="2"/>
        <v>34183</v>
      </c>
      <c r="M39" s="100">
        <f t="shared" si="9"/>
        <v>100</v>
      </c>
      <c r="N39" s="99">
        <f t="shared" si="3"/>
        <v>34183</v>
      </c>
      <c r="O39" s="101">
        <f t="shared" si="0"/>
        <v>5979.3564132327747</v>
      </c>
      <c r="P39" s="102">
        <v>0</v>
      </c>
      <c r="Q39" s="99">
        <f t="shared" ref="Q39" si="117">+P39*Q$5</f>
        <v>0</v>
      </c>
      <c r="R39" s="102">
        <v>3</v>
      </c>
      <c r="S39" s="99">
        <f t="shared" ref="S39" si="118">+R39*S$5</f>
        <v>4830</v>
      </c>
      <c r="T39" s="102">
        <v>16</v>
      </c>
      <c r="U39" s="99">
        <f t="shared" ref="U39" si="119">+T39*U$5</f>
        <v>26208</v>
      </c>
      <c r="V39" s="102">
        <v>4</v>
      </c>
      <c r="W39" s="99">
        <f t="shared" si="7"/>
        <v>2560</v>
      </c>
      <c r="X39" s="102">
        <v>260</v>
      </c>
      <c r="Y39" s="99">
        <f t="shared" ref="Y39" si="120">+X39*Y$5</f>
        <v>585</v>
      </c>
      <c r="Z39" s="98">
        <v>0.97</v>
      </c>
      <c r="AA39" s="99">
        <f>+Z39*100</f>
        <v>97</v>
      </c>
      <c r="AB39" s="99">
        <v>8</v>
      </c>
    </row>
    <row r="40" spans="2:28" ht="15" customHeight="1" x14ac:dyDescent="0.25">
      <c r="C40" s="20" t="s">
        <v>72</v>
      </c>
      <c r="G40" s="20"/>
      <c r="H40" s="20"/>
      <c r="I40" s="20"/>
      <c r="K40" s="98">
        <f t="shared" si="1"/>
        <v>0</v>
      </c>
      <c r="L40" s="99">
        <f t="shared" si="2"/>
        <v>0</v>
      </c>
      <c r="M40" s="100">
        <f t="shared" si="9"/>
        <v>0</v>
      </c>
      <c r="N40" s="99">
        <f t="shared" si="3"/>
        <v>0</v>
      </c>
      <c r="O40" s="101">
        <f t="shared" si="0"/>
        <v>0</v>
      </c>
      <c r="P40" s="102">
        <v>0</v>
      </c>
      <c r="Q40" s="99">
        <f t="shared" ref="Q40" si="121">+P40*Q$5</f>
        <v>0</v>
      </c>
      <c r="R40" s="102">
        <v>0</v>
      </c>
      <c r="S40" s="99">
        <f t="shared" ref="S40" si="122">+R40*S$5</f>
        <v>0</v>
      </c>
      <c r="T40" s="102">
        <v>0</v>
      </c>
      <c r="U40" s="99">
        <f t="shared" ref="U40" si="123">+T40*U$5</f>
        <v>0</v>
      </c>
      <c r="V40" s="102">
        <v>0</v>
      </c>
      <c r="W40" s="99">
        <f t="shared" si="7"/>
        <v>0</v>
      </c>
      <c r="Y40" s="99">
        <f t="shared" ref="Y40" si="124">+X40*Y$5</f>
        <v>0</v>
      </c>
      <c r="Z40" s="98"/>
    </row>
    <row r="41" spans="2:28" ht="15" customHeight="1" x14ac:dyDescent="0.25">
      <c r="C41" s="20" t="s">
        <v>72</v>
      </c>
      <c r="D41" s="26" t="s">
        <v>0</v>
      </c>
      <c r="E41" s="88" t="s">
        <v>73</v>
      </c>
      <c r="G41" s="20"/>
      <c r="H41" s="20"/>
      <c r="I41" s="20"/>
      <c r="K41" s="98">
        <f t="shared" si="1"/>
        <v>0</v>
      </c>
      <c r="L41" s="99">
        <f t="shared" si="2"/>
        <v>0</v>
      </c>
      <c r="M41" s="100">
        <f t="shared" si="9"/>
        <v>0</v>
      </c>
      <c r="N41" s="99">
        <f t="shared" si="3"/>
        <v>0</v>
      </c>
      <c r="O41" s="101">
        <f t="shared" ref="O41:O63" si="125">+N41/N$112*O$4</f>
        <v>0</v>
      </c>
      <c r="Q41" s="99">
        <f t="shared" ref="Q41" si="126">+P41*Q$5</f>
        <v>0</v>
      </c>
      <c r="S41" s="99">
        <f t="shared" ref="S41" si="127">+R41*S$5</f>
        <v>0</v>
      </c>
      <c r="U41" s="99">
        <f t="shared" ref="U41" si="128">+T41*U$5</f>
        <v>0</v>
      </c>
      <c r="W41" s="99">
        <f t="shared" si="7"/>
        <v>0</v>
      </c>
      <c r="Y41" s="99">
        <f t="shared" ref="Y41" si="129">+X41*Y$5</f>
        <v>0</v>
      </c>
      <c r="Z41" s="98"/>
    </row>
    <row r="42" spans="2:28" ht="15" customHeight="1" x14ac:dyDescent="0.25">
      <c r="G42" s="20"/>
      <c r="H42" s="20"/>
      <c r="I42" s="20"/>
      <c r="K42" s="98">
        <f t="shared" si="1"/>
        <v>0</v>
      </c>
      <c r="L42" s="99">
        <f t="shared" si="2"/>
        <v>0</v>
      </c>
      <c r="M42" s="100">
        <f t="shared" si="9"/>
        <v>0</v>
      </c>
      <c r="N42" s="99">
        <f t="shared" si="3"/>
        <v>0</v>
      </c>
      <c r="O42" s="101">
        <f t="shared" si="125"/>
        <v>0</v>
      </c>
      <c r="Q42" s="99">
        <f t="shared" ref="Q42" si="130">+P42*Q$5</f>
        <v>0</v>
      </c>
      <c r="S42" s="99">
        <f t="shared" ref="S42" si="131">+R42*S$5</f>
        <v>0</v>
      </c>
      <c r="U42" s="99">
        <f t="shared" ref="U42" si="132">+T42*U$5</f>
        <v>0</v>
      </c>
      <c r="W42" s="99">
        <f t="shared" si="7"/>
        <v>0</v>
      </c>
      <c r="Y42" s="99">
        <f t="shared" ref="Y42" si="133">+X42*Y$5</f>
        <v>0</v>
      </c>
      <c r="Z42" s="98"/>
    </row>
    <row r="43" spans="2:28" ht="15" customHeight="1" x14ac:dyDescent="0.25">
      <c r="G43" s="20"/>
      <c r="H43" s="20"/>
      <c r="I43" s="20"/>
      <c r="K43" s="98">
        <f t="shared" si="1"/>
        <v>0</v>
      </c>
      <c r="L43" s="99">
        <f t="shared" si="2"/>
        <v>0</v>
      </c>
      <c r="M43" s="100">
        <f t="shared" si="9"/>
        <v>0</v>
      </c>
      <c r="N43" s="99">
        <f t="shared" si="3"/>
        <v>0</v>
      </c>
      <c r="O43" s="101">
        <f t="shared" si="125"/>
        <v>0</v>
      </c>
      <c r="Q43" s="99">
        <f t="shared" ref="Q43" si="134">+P43*Q$5</f>
        <v>0</v>
      </c>
      <c r="S43" s="99">
        <f t="shared" ref="S43" si="135">+R43*S$5</f>
        <v>0</v>
      </c>
      <c r="U43" s="99">
        <f t="shared" ref="U43" si="136">+T43*U$5</f>
        <v>0</v>
      </c>
      <c r="W43" s="99">
        <f t="shared" si="7"/>
        <v>0</v>
      </c>
      <c r="Y43" s="99">
        <f t="shared" ref="Y43" si="137">+X43*Y$5</f>
        <v>0</v>
      </c>
      <c r="Z43" s="98"/>
    </row>
    <row r="44" spans="2:28" ht="15" customHeight="1" x14ac:dyDescent="0.25">
      <c r="B44" s="20" t="s">
        <v>70</v>
      </c>
      <c r="C44" s="20" t="s">
        <v>71</v>
      </c>
      <c r="F44" s="20" t="s">
        <v>59</v>
      </c>
      <c r="G44" s="20" t="s">
        <v>74</v>
      </c>
      <c r="H44" s="20" t="s">
        <v>75</v>
      </c>
      <c r="I44" s="20" t="s">
        <v>74</v>
      </c>
      <c r="J44" s="97">
        <v>14</v>
      </c>
      <c r="K44" s="98">
        <f t="shared" si="1"/>
        <v>0</v>
      </c>
      <c r="L44" s="99">
        <f t="shared" si="2"/>
        <v>0</v>
      </c>
      <c r="M44" s="100">
        <f t="shared" si="9"/>
        <v>100</v>
      </c>
      <c r="N44" s="99">
        <f t="shared" si="3"/>
        <v>0</v>
      </c>
      <c r="O44" s="101">
        <f t="shared" si="125"/>
        <v>0</v>
      </c>
      <c r="Q44" s="99">
        <f t="shared" ref="Q44" si="138">+P44*Q$5</f>
        <v>0</v>
      </c>
      <c r="S44" s="99">
        <f t="shared" ref="S44" si="139">+R44*S$5</f>
        <v>0</v>
      </c>
      <c r="U44" s="99">
        <f t="shared" ref="U44" si="140">+T44*U$5</f>
        <v>0</v>
      </c>
      <c r="W44" s="99">
        <f t="shared" si="7"/>
        <v>0</v>
      </c>
      <c r="Y44" s="99">
        <f t="shared" ref="Y44" si="141">+X44*Y$5</f>
        <v>0</v>
      </c>
      <c r="Z44" s="98">
        <v>0.43</v>
      </c>
      <c r="AA44" s="99">
        <f>+Z44*100</f>
        <v>43</v>
      </c>
      <c r="AB44" s="99">
        <v>14</v>
      </c>
    </row>
    <row r="45" spans="2:28" ht="15" customHeight="1" x14ac:dyDescent="0.25">
      <c r="C45" s="20" t="s">
        <v>72</v>
      </c>
      <c r="G45" s="20"/>
      <c r="H45" s="20"/>
      <c r="I45" s="20"/>
      <c r="K45" s="98">
        <f t="shared" si="1"/>
        <v>0</v>
      </c>
      <c r="L45" s="99">
        <f t="shared" si="2"/>
        <v>0</v>
      </c>
      <c r="M45" s="100">
        <f t="shared" si="9"/>
        <v>0</v>
      </c>
      <c r="N45" s="99">
        <f t="shared" si="3"/>
        <v>0</v>
      </c>
      <c r="O45" s="101">
        <f t="shared" si="125"/>
        <v>0</v>
      </c>
      <c r="Q45" s="99">
        <f t="shared" ref="Q45" si="142">+P45*Q$5</f>
        <v>0</v>
      </c>
      <c r="S45" s="99">
        <f t="shared" ref="S45" si="143">+R45*S$5</f>
        <v>0</v>
      </c>
      <c r="U45" s="99">
        <f t="shared" ref="U45" si="144">+T45*U$5</f>
        <v>0</v>
      </c>
      <c r="W45" s="99">
        <f t="shared" si="7"/>
        <v>0</v>
      </c>
      <c r="Y45" s="99">
        <f t="shared" ref="Y45" si="145">+X45*Y$5</f>
        <v>0</v>
      </c>
      <c r="Z45" s="98"/>
    </row>
    <row r="46" spans="2:28" ht="15" customHeight="1" x14ac:dyDescent="0.25">
      <c r="C46" s="20" t="s">
        <v>72</v>
      </c>
      <c r="D46" s="26" t="s">
        <v>0</v>
      </c>
      <c r="E46" s="88" t="s">
        <v>73</v>
      </c>
      <c r="G46" s="20"/>
      <c r="H46" s="20"/>
      <c r="I46" s="20"/>
      <c r="K46" s="98">
        <f t="shared" si="1"/>
        <v>0</v>
      </c>
      <c r="L46" s="99">
        <f t="shared" si="2"/>
        <v>0</v>
      </c>
      <c r="M46" s="100">
        <f t="shared" si="9"/>
        <v>0</v>
      </c>
      <c r="N46" s="99">
        <f t="shared" si="3"/>
        <v>0</v>
      </c>
      <c r="O46" s="101">
        <f t="shared" si="125"/>
        <v>0</v>
      </c>
      <c r="Q46" s="99">
        <f t="shared" ref="Q46" si="146">+P46*Q$5</f>
        <v>0</v>
      </c>
      <c r="S46" s="99">
        <f t="shared" ref="S46" si="147">+R46*S$5</f>
        <v>0</v>
      </c>
      <c r="U46" s="99">
        <f t="shared" ref="U46" si="148">+T46*U$5</f>
        <v>0</v>
      </c>
      <c r="W46" s="99">
        <f t="shared" si="7"/>
        <v>0</v>
      </c>
      <c r="Y46" s="99">
        <f t="shared" ref="Y46" si="149">+X46*Y$5</f>
        <v>0</v>
      </c>
      <c r="Z46" s="98"/>
    </row>
    <row r="47" spans="2:28" ht="15" customHeight="1" x14ac:dyDescent="0.25">
      <c r="G47" s="20"/>
      <c r="H47" s="20"/>
      <c r="I47" s="20"/>
      <c r="K47" s="98">
        <f t="shared" si="1"/>
        <v>0</v>
      </c>
      <c r="L47" s="99">
        <f t="shared" si="2"/>
        <v>0</v>
      </c>
      <c r="M47" s="100">
        <f t="shared" si="9"/>
        <v>0</v>
      </c>
      <c r="N47" s="99">
        <f t="shared" si="3"/>
        <v>0</v>
      </c>
      <c r="O47" s="101">
        <f t="shared" si="125"/>
        <v>0</v>
      </c>
      <c r="Q47" s="99">
        <f t="shared" ref="Q47" si="150">+P47*Q$5</f>
        <v>0</v>
      </c>
      <c r="S47" s="99">
        <f t="shared" ref="S47" si="151">+R47*S$5</f>
        <v>0</v>
      </c>
      <c r="U47" s="99">
        <f t="shared" ref="U47" si="152">+T47*U$5</f>
        <v>0</v>
      </c>
      <c r="W47" s="99">
        <f t="shared" si="7"/>
        <v>0</v>
      </c>
      <c r="Y47" s="99">
        <f t="shared" ref="Y47" si="153">+X47*Y$5</f>
        <v>0</v>
      </c>
      <c r="Z47" s="98"/>
    </row>
    <row r="48" spans="2:28" ht="15" customHeight="1" x14ac:dyDescent="0.25">
      <c r="G48" s="20"/>
      <c r="H48" s="20"/>
      <c r="I48" s="20"/>
      <c r="K48" s="98">
        <f t="shared" si="1"/>
        <v>0</v>
      </c>
      <c r="L48" s="99">
        <f t="shared" si="2"/>
        <v>0</v>
      </c>
      <c r="M48" s="100">
        <f t="shared" si="9"/>
        <v>0</v>
      </c>
      <c r="N48" s="99">
        <f t="shared" si="3"/>
        <v>0</v>
      </c>
      <c r="O48" s="101">
        <f t="shared" si="125"/>
        <v>0</v>
      </c>
      <c r="Q48" s="99">
        <f t="shared" ref="Q48" si="154">+P48*Q$5</f>
        <v>0</v>
      </c>
      <c r="S48" s="99">
        <f t="shared" ref="S48" si="155">+R48*S$5</f>
        <v>0</v>
      </c>
      <c r="U48" s="99">
        <f t="shared" ref="U48" si="156">+T48*U$5</f>
        <v>0</v>
      </c>
      <c r="W48" s="99">
        <f t="shared" si="7"/>
        <v>0</v>
      </c>
      <c r="Y48" s="99">
        <f t="shared" ref="Y48" si="157">+X48*Y$5</f>
        <v>0</v>
      </c>
      <c r="Z48" s="98"/>
    </row>
    <row r="49" spans="2:28" ht="15" customHeight="1" x14ac:dyDescent="0.25">
      <c r="B49" s="20" t="s">
        <v>70</v>
      </c>
      <c r="C49" s="20" t="s">
        <v>71</v>
      </c>
      <c r="F49" s="20" t="s">
        <v>3</v>
      </c>
      <c r="G49" s="20" t="s">
        <v>74</v>
      </c>
      <c r="H49" s="20" t="s">
        <v>75</v>
      </c>
      <c r="I49" s="20" t="s">
        <v>74</v>
      </c>
      <c r="J49" s="97">
        <v>40</v>
      </c>
      <c r="K49" s="98">
        <f t="shared" si="1"/>
        <v>3200</v>
      </c>
      <c r="L49" s="99">
        <f t="shared" si="2"/>
        <v>2560</v>
      </c>
      <c r="M49" s="100">
        <v>50</v>
      </c>
      <c r="N49" s="99">
        <f t="shared" si="3"/>
        <v>1280</v>
      </c>
      <c r="O49" s="101">
        <f t="shared" si="125"/>
        <v>223.90007339724281</v>
      </c>
      <c r="P49" s="102">
        <v>0</v>
      </c>
      <c r="Q49" s="99">
        <f t="shared" ref="Q49" si="158">+P49*Q$5</f>
        <v>0</v>
      </c>
      <c r="R49" s="102">
        <v>0</v>
      </c>
      <c r="S49" s="99">
        <f t="shared" ref="S49" si="159">+R49*S$5</f>
        <v>0</v>
      </c>
      <c r="T49" s="102">
        <v>0</v>
      </c>
      <c r="U49" s="99">
        <f t="shared" ref="U49" si="160">+T49*U$5</f>
        <v>0</v>
      </c>
      <c r="V49" s="102">
        <v>4</v>
      </c>
      <c r="W49" s="99">
        <f t="shared" si="7"/>
        <v>2560</v>
      </c>
      <c r="Y49" s="99">
        <f t="shared" ref="Y49" si="161">+X49*Y$5</f>
        <v>0</v>
      </c>
      <c r="Z49" s="98">
        <v>1</v>
      </c>
      <c r="AA49" s="99">
        <f t="shared" ref="AA49:AA51" si="162">+Z49*100</f>
        <v>100</v>
      </c>
      <c r="AB49" s="99">
        <v>33</v>
      </c>
    </row>
    <row r="50" spans="2:28" ht="15" customHeight="1" x14ac:dyDescent="0.25">
      <c r="C50" s="20" t="s">
        <v>72</v>
      </c>
      <c r="F50" s="20" t="s">
        <v>4</v>
      </c>
      <c r="G50" s="20" t="s">
        <v>74</v>
      </c>
      <c r="H50" s="20" t="s">
        <v>75</v>
      </c>
      <c r="I50" s="20" t="s">
        <v>74</v>
      </c>
      <c r="J50" s="97">
        <v>40.119999999999997</v>
      </c>
      <c r="K50" s="98">
        <f t="shared" si="1"/>
        <v>7360</v>
      </c>
      <c r="L50" s="99">
        <f t="shared" si="2"/>
        <v>3966</v>
      </c>
      <c r="M50" s="100">
        <v>20</v>
      </c>
      <c r="N50" s="99">
        <f t="shared" si="3"/>
        <v>793.2</v>
      </c>
      <c r="O50" s="101">
        <f t="shared" si="125"/>
        <v>138.74807673335391</v>
      </c>
      <c r="P50" s="102">
        <v>1</v>
      </c>
      <c r="Q50" s="99">
        <f t="shared" ref="Q50" si="163">+P50*Q$5</f>
        <v>1688</v>
      </c>
      <c r="R50" s="102">
        <v>0</v>
      </c>
      <c r="S50" s="99">
        <f t="shared" ref="S50" si="164">+R50*S$5</f>
        <v>0</v>
      </c>
      <c r="T50" s="102">
        <v>1</v>
      </c>
      <c r="U50" s="99">
        <f t="shared" ref="U50" si="165">+T50*U$5</f>
        <v>1638</v>
      </c>
      <c r="V50" s="102">
        <v>1</v>
      </c>
      <c r="W50" s="99">
        <f t="shared" si="7"/>
        <v>640</v>
      </c>
      <c r="Y50" s="99">
        <f t="shared" ref="Y50" si="166">+X50*Y$5</f>
        <v>0</v>
      </c>
      <c r="Z50" s="98">
        <v>0.73</v>
      </c>
      <c r="AA50" s="99">
        <f t="shared" si="162"/>
        <v>73</v>
      </c>
      <c r="AB50" s="99">
        <v>9</v>
      </c>
    </row>
    <row r="51" spans="2:28" ht="15" customHeight="1" x14ac:dyDescent="0.25">
      <c r="C51" s="20" t="s">
        <v>72</v>
      </c>
      <c r="D51" s="26" t="s">
        <v>0</v>
      </c>
      <c r="E51" s="88" t="s">
        <v>73</v>
      </c>
      <c r="F51" s="20" t="s">
        <v>5</v>
      </c>
      <c r="G51" s="20" t="s">
        <v>74</v>
      </c>
      <c r="H51" s="20" t="s">
        <v>75</v>
      </c>
      <c r="I51" s="20" t="s">
        <v>74</v>
      </c>
      <c r="J51" s="97">
        <v>40</v>
      </c>
      <c r="K51" s="98">
        <f t="shared" si="1"/>
        <v>21620</v>
      </c>
      <c r="L51" s="99">
        <f t="shared" si="2"/>
        <v>12740</v>
      </c>
      <c r="M51" s="100">
        <v>10</v>
      </c>
      <c r="N51" s="99">
        <f t="shared" si="3"/>
        <v>1274</v>
      </c>
      <c r="O51" s="101">
        <f t="shared" si="125"/>
        <v>222.85054180319324</v>
      </c>
      <c r="P51" s="102">
        <v>1</v>
      </c>
      <c r="Q51" s="99">
        <f t="shared" ref="Q51" si="167">+P51*Q$5</f>
        <v>1688</v>
      </c>
      <c r="R51" s="102">
        <v>2</v>
      </c>
      <c r="S51" s="99">
        <f t="shared" ref="S51" si="168">+R51*S$5</f>
        <v>3220</v>
      </c>
      <c r="T51" s="102">
        <v>4</v>
      </c>
      <c r="U51" s="99">
        <f t="shared" ref="U51" si="169">+T51*U$5</f>
        <v>6552</v>
      </c>
      <c r="V51" s="102">
        <v>2</v>
      </c>
      <c r="W51" s="99">
        <f t="shared" si="7"/>
        <v>1280</v>
      </c>
      <c r="Y51" s="99">
        <f t="shared" ref="Y51" si="170">+X51*Y$5</f>
        <v>0</v>
      </c>
      <c r="Z51" s="98">
        <v>1.08</v>
      </c>
      <c r="AA51" s="99">
        <f t="shared" si="162"/>
        <v>108</v>
      </c>
      <c r="AB51" s="99">
        <v>8</v>
      </c>
    </row>
    <row r="52" spans="2:28" ht="15" customHeight="1" x14ac:dyDescent="0.25">
      <c r="F52" s="20" t="s">
        <v>6</v>
      </c>
      <c r="G52" s="20" t="s">
        <v>74</v>
      </c>
      <c r="H52" s="20" t="s">
        <v>75</v>
      </c>
      <c r="I52" s="20" t="s">
        <v>74</v>
      </c>
      <c r="J52" s="97">
        <v>35</v>
      </c>
      <c r="K52" s="98">
        <f t="shared" si="1"/>
        <v>27100</v>
      </c>
      <c r="L52" s="99">
        <f t="shared" si="2"/>
        <v>20246</v>
      </c>
      <c r="M52" s="100">
        <v>10</v>
      </c>
      <c r="N52" s="99">
        <f t="shared" si="3"/>
        <v>2024.6</v>
      </c>
      <c r="O52" s="101">
        <f t="shared" si="125"/>
        <v>354.14694421879511</v>
      </c>
      <c r="Q52" s="99">
        <f t="shared" ref="Q52" si="171">+P52*Q$5</f>
        <v>0</v>
      </c>
      <c r="R52" s="102">
        <v>1</v>
      </c>
      <c r="S52" s="99">
        <f t="shared" ref="S52" si="172">+R52*S$5</f>
        <v>1610</v>
      </c>
      <c r="T52" s="102">
        <v>2</v>
      </c>
      <c r="U52" s="99">
        <f t="shared" ref="U52" si="173">+T52*U$5</f>
        <v>3276</v>
      </c>
      <c r="V52" s="102">
        <v>24</v>
      </c>
      <c r="W52" s="99">
        <f t="shared" si="7"/>
        <v>15360</v>
      </c>
      <c r="Y52" s="99">
        <f t="shared" ref="Y52" si="174">+X52*Y$5</f>
        <v>0</v>
      </c>
      <c r="Z52" s="98"/>
      <c r="AB52" s="99">
        <v>5</v>
      </c>
    </row>
    <row r="53" spans="2:28" ht="15" customHeight="1" x14ac:dyDescent="0.25">
      <c r="G53" s="20"/>
      <c r="H53" s="20"/>
      <c r="I53" s="20"/>
      <c r="K53" s="98">
        <f t="shared" si="1"/>
        <v>0</v>
      </c>
      <c r="L53" s="99">
        <f t="shared" si="2"/>
        <v>0</v>
      </c>
      <c r="M53" s="100">
        <f t="shared" si="9"/>
        <v>0</v>
      </c>
      <c r="N53" s="99">
        <f t="shared" si="3"/>
        <v>0</v>
      </c>
      <c r="O53" s="101">
        <f t="shared" si="125"/>
        <v>0</v>
      </c>
      <c r="Q53" s="99">
        <f t="shared" ref="Q53" si="175">+P53*Q$5</f>
        <v>0</v>
      </c>
      <c r="S53" s="99">
        <f t="shared" ref="S53" si="176">+R53*S$5</f>
        <v>0</v>
      </c>
      <c r="U53" s="99">
        <f t="shared" ref="U53" si="177">+T53*U$5</f>
        <v>0</v>
      </c>
      <c r="W53" s="99">
        <f t="shared" si="7"/>
        <v>0</v>
      </c>
      <c r="Y53" s="99">
        <f t="shared" ref="Y53" si="178">+X53*Y$5</f>
        <v>0</v>
      </c>
      <c r="Z53" s="98"/>
    </row>
    <row r="54" spans="2:28" ht="15" customHeight="1" x14ac:dyDescent="0.25">
      <c r="B54" s="20" t="s">
        <v>70</v>
      </c>
      <c r="C54" s="20" t="s">
        <v>71</v>
      </c>
      <c r="F54" s="20" t="s">
        <v>6</v>
      </c>
      <c r="G54" s="20" t="s">
        <v>74</v>
      </c>
      <c r="H54" s="20" t="s">
        <v>75</v>
      </c>
      <c r="I54" s="20" t="s">
        <v>74</v>
      </c>
      <c r="J54" s="97">
        <v>5.6</v>
      </c>
      <c r="K54" s="98">
        <f t="shared" si="1"/>
        <v>0</v>
      </c>
      <c r="L54" s="99">
        <f t="shared" si="2"/>
        <v>0</v>
      </c>
      <c r="M54" s="100">
        <v>10</v>
      </c>
      <c r="N54" s="99">
        <f t="shared" si="3"/>
        <v>0</v>
      </c>
      <c r="O54" s="101">
        <f t="shared" si="125"/>
        <v>0</v>
      </c>
      <c r="P54" s="102">
        <v>0</v>
      </c>
      <c r="Q54" s="99">
        <f t="shared" ref="Q54" si="179">+P54*Q$5</f>
        <v>0</v>
      </c>
      <c r="R54" s="102">
        <v>0</v>
      </c>
      <c r="S54" s="99">
        <f t="shared" ref="S54" si="180">+R54*S$5</f>
        <v>0</v>
      </c>
      <c r="T54" s="102">
        <v>0</v>
      </c>
      <c r="U54" s="99">
        <f t="shared" ref="U54" si="181">+T54*U$5</f>
        <v>0</v>
      </c>
      <c r="V54" s="102">
        <v>0</v>
      </c>
      <c r="W54" s="99">
        <f t="shared" si="7"/>
        <v>0</v>
      </c>
      <c r="Y54" s="99">
        <f t="shared" ref="Y54" si="182">+X54*Y$5</f>
        <v>0</v>
      </c>
      <c r="Z54" s="98"/>
      <c r="AB54" s="99">
        <v>3</v>
      </c>
    </row>
    <row r="55" spans="2:28" ht="15" customHeight="1" x14ac:dyDescent="0.25">
      <c r="C55" s="20" t="s">
        <v>72</v>
      </c>
      <c r="G55" s="20"/>
      <c r="H55" s="20"/>
      <c r="I55" s="20"/>
      <c r="K55" s="98">
        <f t="shared" si="1"/>
        <v>0</v>
      </c>
      <c r="L55" s="99">
        <f t="shared" si="2"/>
        <v>0</v>
      </c>
      <c r="M55" s="100">
        <f t="shared" si="9"/>
        <v>0</v>
      </c>
      <c r="N55" s="99">
        <f t="shared" si="3"/>
        <v>0</v>
      </c>
      <c r="O55" s="101">
        <f t="shared" si="125"/>
        <v>0</v>
      </c>
      <c r="Q55" s="99">
        <f t="shared" ref="Q55" si="183">+P55*Q$5</f>
        <v>0</v>
      </c>
      <c r="S55" s="99">
        <f t="shared" ref="S55" si="184">+R55*S$5</f>
        <v>0</v>
      </c>
      <c r="U55" s="99">
        <f t="shared" ref="U55" si="185">+T55*U$5</f>
        <v>0</v>
      </c>
      <c r="W55" s="99">
        <f t="shared" si="7"/>
        <v>0</v>
      </c>
      <c r="Y55" s="99">
        <f t="shared" ref="Y55" si="186">+X55*Y$5</f>
        <v>0</v>
      </c>
      <c r="Z55" s="98"/>
    </row>
    <row r="56" spans="2:28" ht="15" customHeight="1" x14ac:dyDescent="0.25">
      <c r="C56" s="20" t="s">
        <v>72</v>
      </c>
      <c r="D56" s="26" t="s">
        <v>0</v>
      </c>
      <c r="E56" s="88" t="s">
        <v>73</v>
      </c>
      <c r="G56" s="20"/>
      <c r="H56" s="20"/>
      <c r="I56" s="20"/>
      <c r="K56" s="98">
        <f t="shared" si="1"/>
        <v>0</v>
      </c>
      <c r="L56" s="99">
        <f t="shared" si="2"/>
        <v>0</v>
      </c>
      <c r="M56" s="100">
        <f t="shared" si="9"/>
        <v>0</v>
      </c>
      <c r="N56" s="99">
        <f t="shared" si="3"/>
        <v>0</v>
      </c>
      <c r="O56" s="101">
        <f t="shared" si="125"/>
        <v>0</v>
      </c>
      <c r="Q56" s="99">
        <f t="shared" ref="Q56" si="187">+P56*Q$5</f>
        <v>0</v>
      </c>
      <c r="S56" s="99">
        <f t="shared" ref="S56" si="188">+R56*S$5</f>
        <v>0</v>
      </c>
      <c r="U56" s="99">
        <f t="shared" ref="U56" si="189">+T56*U$5</f>
        <v>0</v>
      </c>
      <c r="W56" s="99">
        <f t="shared" si="7"/>
        <v>0</v>
      </c>
      <c r="Y56" s="99">
        <f t="shared" ref="Y56" si="190">+X56*Y$5</f>
        <v>0</v>
      </c>
      <c r="Z56" s="98"/>
    </row>
    <row r="57" spans="2:28" ht="15" customHeight="1" x14ac:dyDescent="0.25">
      <c r="G57" s="20"/>
      <c r="H57" s="20"/>
      <c r="I57" s="20"/>
      <c r="K57" s="98">
        <f t="shared" si="1"/>
        <v>0</v>
      </c>
      <c r="L57" s="99">
        <f t="shared" si="2"/>
        <v>0</v>
      </c>
      <c r="M57" s="100">
        <f t="shared" si="9"/>
        <v>0</v>
      </c>
      <c r="N57" s="99">
        <f t="shared" si="3"/>
        <v>0</v>
      </c>
      <c r="O57" s="101">
        <f t="shared" si="125"/>
        <v>0</v>
      </c>
      <c r="Q57" s="99">
        <f t="shared" ref="Q57" si="191">+P57*Q$5</f>
        <v>0</v>
      </c>
      <c r="S57" s="99">
        <f t="shared" ref="S57" si="192">+R57*S$5</f>
        <v>0</v>
      </c>
      <c r="U57" s="99">
        <f t="shared" ref="U57" si="193">+T57*U$5</f>
        <v>0</v>
      </c>
      <c r="W57" s="99">
        <f t="shared" si="7"/>
        <v>0</v>
      </c>
      <c r="Y57" s="99">
        <f t="shared" ref="Y57" si="194">+X57*Y$5</f>
        <v>0</v>
      </c>
      <c r="Z57" s="98"/>
    </row>
    <row r="58" spans="2:28" ht="15" customHeight="1" x14ac:dyDescent="0.25">
      <c r="G58" s="20"/>
      <c r="H58" s="20"/>
      <c r="I58" s="20"/>
      <c r="K58" s="98">
        <f t="shared" si="1"/>
        <v>0</v>
      </c>
      <c r="L58" s="99">
        <f t="shared" si="2"/>
        <v>0</v>
      </c>
      <c r="M58" s="100">
        <f t="shared" si="9"/>
        <v>0</v>
      </c>
      <c r="N58" s="99">
        <f t="shared" si="3"/>
        <v>0</v>
      </c>
      <c r="O58" s="101">
        <f t="shared" si="125"/>
        <v>0</v>
      </c>
      <c r="Q58" s="99">
        <f t="shared" ref="Q58" si="195">+P58*Q$5</f>
        <v>0</v>
      </c>
      <c r="S58" s="99">
        <f t="shared" ref="S58" si="196">+R58*S$5</f>
        <v>0</v>
      </c>
      <c r="U58" s="99">
        <f t="shared" ref="U58" si="197">+T58*U$5</f>
        <v>0</v>
      </c>
      <c r="W58" s="99">
        <f t="shared" si="7"/>
        <v>0</v>
      </c>
      <c r="Y58" s="99">
        <f t="shared" ref="Y58" si="198">+X58*Y$5</f>
        <v>0</v>
      </c>
      <c r="Z58" s="98"/>
    </row>
    <row r="59" spans="2:28" ht="15" customHeight="1" x14ac:dyDescent="0.25">
      <c r="B59" s="20" t="s">
        <v>70</v>
      </c>
      <c r="C59" s="20" t="s">
        <v>71</v>
      </c>
      <c r="F59" s="20" t="s">
        <v>2</v>
      </c>
      <c r="G59" s="20" t="s">
        <v>74</v>
      </c>
      <c r="H59" s="20" t="s">
        <v>75</v>
      </c>
      <c r="I59" s="20" t="s">
        <v>74</v>
      </c>
      <c r="J59" s="97">
        <v>34.04</v>
      </c>
      <c r="K59" s="98">
        <f t="shared" si="1"/>
        <v>33700</v>
      </c>
      <c r="L59" s="99">
        <f t="shared" si="2"/>
        <v>23186</v>
      </c>
      <c r="M59" s="100">
        <f t="shared" si="9"/>
        <v>100</v>
      </c>
      <c r="N59" s="99">
        <f t="shared" si="3"/>
        <v>23186</v>
      </c>
      <c r="O59" s="101">
        <f t="shared" si="125"/>
        <v>4055.7399232722441</v>
      </c>
      <c r="P59" s="102">
        <v>0</v>
      </c>
      <c r="Q59" s="99">
        <f t="shared" ref="Q59" si="199">+P59*Q$5</f>
        <v>0</v>
      </c>
      <c r="R59" s="102">
        <v>1</v>
      </c>
      <c r="S59" s="99">
        <f t="shared" ref="S59" si="200">+R59*S$5</f>
        <v>1610</v>
      </c>
      <c r="T59" s="102">
        <v>12</v>
      </c>
      <c r="U59" s="99">
        <f>+T59*U$5</f>
        <v>19656</v>
      </c>
      <c r="V59" s="102">
        <v>3</v>
      </c>
      <c r="W59" s="99">
        <f>+V59*W$5</f>
        <v>1920</v>
      </c>
      <c r="Y59" s="99">
        <f>+X59*Y$5</f>
        <v>0</v>
      </c>
      <c r="Z59" s="98">
        <v>0.44</v>
      </c>
      <c r="AA59" s="99">
        <f>+Z59*100</f>
        <v>44</v>
      </c>
      <c r="AB59" s="99">
        <v>6</v>
      </c>
    </row>
    <row r="60" spans="2:28" ht="15" customHeight="1" x14ac:dyDescent="0.25">
      <c r="C60" s="20" t="s">
        <v>72</v>
      </c>
      <c r="F60" s="20" t="s">
        <v>12</v>
      </c>
      <c r="G60" s="20" t="s">
        <v>74</v>
      </c>
      <c r="H60" s="20" t="s">
        <v>75</v>
      </c>
      <c r="I60" s="20" t="s">
        <v>74</v>
      </c>
      <c r="J60" s="97">
        <v>40</v>
      </c>
      <c r="K60" s="98">
        <f t="shared" si="1"/>
        <v>88877.5</v>
      </c>
      <c r="L60" s="99">
        <f t="shared" si="2"/>
        <v>61995.5</v>
      </c>
      <c r="M60" s="100">
        <f t="shared" si="9"/>
        <v>100</v>
      </c>
      <c r="N60" s="99">
        <f t="shared" si="3"/>
        <v>61995.5</v>
      </c>
      <c r="O60" s="101">
        <f t="shared" si="125"/>
        <v>10844.372656483411</v>
      </c>
      <c r="P60" s="102">
        <v>0</v>
      </c>
      <c r="Q60" s="99">
        <f t="shared" ref="Q60" si="201">+P60*Q$5</f>
        <v>0</v>
      </c>
      <c r="R60" s="102">
        <v>1</v>
      </c>
      <c r="S60" s="99">
        <f t="shared" ref="S60" si="202">+R60*S$5</f>
        <v>1610</v>
      </c>
      <c r="T60" s="102">
        <v>36</v>
      </c>
      <c r="U60" s="99">
        <f>+T60*U$5</f>
        <v>58968</v>
      </c>
      <c r="V60" s="102">
        <v>0</v>
      </c>
      <c r="W60" s="99">
        <f>+V60*W$5</f>
        <v>0</v>
      </c>
      <c r="X60" s="102">
        <v>630</v>
      </c>
      <c r="Y60" s="99">
        <f>+X60*Y$5</f>
        <v>1417.5</v>
      </c>
      <c r="Z60" s="98"/>
      <c r="AB60" s="99">
        <v>1</v>
      </c>
    </row>
    <row r="61" spans="2:28" ht="15" customHeight="1" x14ac:dyDescent="0.25">
      <c r="C61" s="20" t="s">
        <v>72</v>
      </c>
      <c r="D61" s="26" t="s">
        <v>0</v>
      </c>
      <c r="E61" s="88" t="s">
        <v>73</v>
      </c>
      <c r="G61" s="20"/>
      <c r="H61" s="20"/>
      <c r="I61" s="20"/>
      <c r="K61" s="98">
        <f t="shared" si="1"/>
        <v>0</v>
      </c>
      <c r="L61" s="99">
        <f t="shared" si="2"/>
        <v>0</v>
      </c>
      <c r="M61" s="100">
        <f t="shared" si="9"/>
        <v>0</v>
      </c>
      <c r="N61" s="99">
        <f t="shared" si="3"/>
        <v>0</v>
      </c>
      <c r="O61" s="101">
        <f t="shared" si="125"/>
        <v>0</v>
      </c>
      <c r="Q61" s="99">
        <f t="shared" ref="Q61" si="203">+P61*Q$5</f>
        <v>0</v>
      </c>
      <c r="S61" s="99">
        <f t="shared" ref="S61" si="204">+R61*S$5</f>
        <v>0</v>
      </c>
      <c r="U61" s="99">
        <f>+T61*U$5</f>
        <v>0</v>
      </c>
      <c r="W61" s="99">
        <f>+V61*W$5</f>
        <v>0</v>
      </c>
      <c r="Y61" s="99">
        <f>+X61*Y$5</f>
        <v>0</v>
      </c>
      <c r="Z61" s="98"/>
    </row>
    <row r="62" spans="2:28" ht="15" customHeight="1" x14ac:dyDescent="0.25">
      <c r="G62" s="20"/>
      <c r="H62" s="20"/>
      <c r="I62" s="20"/>
      <c r="K62" s="98">
        <f t="shared" si="1"/>
        <v>0</v>
      </c>
      <c r="L62" s="99">
        <f t="shared" si="2"/>
        <v>0</v>
      </c>
      <c r="M62" s="100">
        <f t="shared" si="9"/>
        <v>0</v>
      </c>
      <c r="N62" s="99">
        <f t="shared" si="3"/>
        <v>0</v>
      </c>
      <c r="O62" s="101">
        <f t="shared" si="125"/>
        <v>0</v>
      </c>
      <c r="Q62" s="99">
        <f t="shared" ref="Q62" si="205">+P62*Q$5</f>
        <v>0</v>
      </c>
      <c r="S62" s="99">
        <f t="shared" ref="S62" si="206">+R62*S$5</f>
        <v>0</v>
      </c>
      <c r="U62" s="99">
        <f>+T62*U$5</f>
        <v>0</v>
      </c>
      <c r="W62" s="99">
        <f>+V62*W$5</f>
        <v>0</v>
      </c>
      <c r="Y62" s="99">
        <f>+X62*Y$5</f>
        <v>0</v>
      </c>
      <c r="Z62" s="98"/>
    </row>
    <row r="63" spans="2:28" ht="15" customHeight="1" x14ac:dyDescent="0.25">
      <c r="G63" s="20"/>
      <c r="H63" s="20"/>
      <c r="I63" s="20"/>
      <c r="K63" s="98">
        <f t="shared" si="1"/>
        <v>0</v>
      </c>
      <c r="L63" s="99">
        <f t="shared" si="2"/>
        <v>0</v>
      </c>
      <c r="M63" s="100">
        <f t="shared" si="9"/>
        <v>0</v>
      </c>
      <c r="N63" s="99">
        <f t="shared" si="3"/>
        <v>0</v>
      </c>
      <c r="O63" s="101">
        <f t="shared" si="125"/>
        <v>0</v>
      </c>
      <c r="Q63" s="99">
        <f t="shared" ref="Q63" si="207">+P63*Q$5</f>
        <v>0</v>
      </c>
      <c r="S63" s="99">
        <f t="shared" ref="S63" si="208">+R63*S$5</f>
        <v>0</v>
      </c>
      <c r="U63" s="99">
        <f>+T63*U$5</f>
        <v>0</v>
      </c>
      <c r="W63" s="99">
        <f>+V63*W$5</f>
        <v>0</v>
      </c>
      <c r="Y63" s="99">
        <f>+X63*Y$5</f>
        <v>0</v>
      </c>
      <c r="Z63" s="98"/>
    </row>
    <row r="64" spans="2:28" ht="15" customHeight="1" x14ac:dyDescent="0.25">
      <c r="G64" s="20"/>
      <c r="H64" s="20"/>
      <c r="I64" s="20"/>
      <c r="J64" s="24"/>
      <c r="K64" s="98"/>
      <c r="L64" s="99"/>
      <c r="O64" s="105"/>
      <c r="Y64" s="105"/>
      <c r="Z64" s="98"/>
    </row>
    <row r="65" spans="1:29" ht="15" customHeight="1" x14ac:dyDescent="0.25">
      <c r="G65" s="20"/>
      <c r="H65" s="20"/>
      <c r="I65" s="20"/>
      <c r="J65" s="24"/>
      <c r="K65" s="98"/>
      <c r="L65" s="99"/>
      <c r="O65" s="105"/>
      <c r="P65" s="102">
        <f>SUM(P9:P63)</f>
        <v>3</v>
      </c>
      <c r="R65" s="102">
        <f>SUM(R9:R63)</f>
        <v>36.5</v>
      </c>
      <c r="T65" s="102">
        <f>SUM(T9:T63)</f>
        <v>164.5</v>
      </c>
      <c r="V65" s="102">
        <f>SUM(V9:V63)</f>
        <v>88</v>
      </c>
      <c r="X65" s="102">
        <f>SUM(X9:X63)</f>
        <v>10440</v>
      </c>
      <c r="Y65" s="105"/>
      <c r="Z65" s="98"/>
    </row>
    <row r="66" spans="1:29" s="118" customFormat="1" ht="17.45" customHeight="1" x14ac:dyDescent="0.25">
      <c r="A66" s="8"/>
      <c r="B66" s="178"/>
      <c r="C66" s="179"/>
      <c r="D66" s="106"/>
      <c r="E66" s="106"/>
      <c r="F66" s="10"/>
      <c r="G66" s="29" t="s">
        <v>65</v>
      </c>
      <c r="H66" s="10"/>
      <c r="I66" s="10"/>
      <c r="J66" s="107"/>
      <c r="K66" s="108"/>
      <c r="L66" s="109"/>
      <c r="M66" s="110"/>
      <c r="N66" s="110"/>
      <c r="O66" s="111"/>
      <c r="P66" s="9"/>
      <c r="Q66" s="112"/>
      <c r="R66" s="21"/>
      <c r="S66" s="112"/>
      <c r="T66" s="21"/>
      <c r="U66" s="112"/>
      <c r="V66" s="21"/>
      <c r="W66" s="112"/>
      <c r="X66" s="113"/>
      <c r="Y66" s="114"/>
      <c r="Z66" s="115"/>
      <c r="AA66" s="116"/>
      <c r="AB66" s="117"/>
      <c r="AC66" s="116"/>
    </row>
    <row r="67" spans="1:29" s="118" customFormat="1" ht="17.45" customHeight="1" x14ac:dyDescent="0.2">
      <c r="A67" s="8"/>
      <c r="B67" s="8"/>
      <c r="C67" s="106"/>
      <c r="D67" s="106"/>
      <c r="E67" s="106"/>
      <c r="F67" s="10"/>
      <c r="G67" s="29" t="s">
        <v>66</v>
      </c>
      <c r="H67" s="10"/>
      <c r="I67" s="10"/>
      <c r="J67" s="107"/>
      <c r="K67" s="108"/>
      <c r="L67" s="109"/>
      <c r="M67" s="110"/>
      <c r="N67" s="110"/>
      <c r="O67" s="111"/>
      <c r="P67" s="9"/>
      <c r="Q67" s="112"/>
      <c r="R67" s="21"/>
      <c r="S67" s="112"/>
      <c r="T67" s="21"/>
      <c r="U67" s="112"/>
      <c r="V67" s="21"/>
      <c r="W67" s="112"/>
      <c r="X67" s="113"/>
      <c r="Y67" s="114"/>
      <c r="Z67" s="115"/>
      <c r="AA67" s="116"/>
      <c r="AB67" s="117"/>
      <c r="AC67" s="116"/>
    </row>
    <row r="68" spans="1:29" s="118" customFormat="1" ht="17.45" customHeight="1" x14ac:dyDescent="0.2">
      <c r="A68" s="8"/>
      <c r="B68" s="10"/>
      <c r="C68" s="106"/>
      <c r="D68" s="106"/>
      <c r="E68" s="106"/>
      <c r="F68" s="10"/>
      <c r="G68" s="29" t="s">
        <v>67</v>
      </c>
      <c r="H68" s="10"/>
      <c r="I68" s="10"/>
      <c r="J68" s="107"/>
      <c r="K68" s="108"/>
      <c r="L68" s="109"/>
      <c r="M68" s="110"/>
      <c r="N68" s="110"/>
      <c r="O68" s="111"/>
      <c r="P68" s="9" t="s">
        <v>13</v>
      </c>
      <c r="Q68" s="119"/>
      <c r="R68" s="21" t="s">
        <v>14</v>
      </c>
      <c r="S68" s="119"/>
      <c r="T68" s="21" t="s">
        <v>15</v>
      </c>
      <c r="U68" s="119"/>
      <c r="V68" s="21" t="s">
        <v>16</v>
      </c>
      <c r="W68" s="112"/>
      <c r="X68" s="120"/>
      <c r="Y68" s="121"/>
      <c r="Z68" s="122"/>
      <c r="AA68" s="116"/>
      <c r="AB68" s="117"/>
      <c r="AC68" s="116"/>
    </row>
    <row r="69" spans="1:29" s="118" customFormat="1" ht="17.45" customHeight="1" x14ac:dyDescent="0.2">
      <c r="A69" s="8"/>
      <c r="B69" s="11"/>
      <c r="C69" s="123"/>
      <c r="D69" s="123"/>
      <c r="E69" s="123"/>
      <c r="F69" s="124"/>
      <c r="G69" s="125"/>
      <c r="H69" s="126"/>
      <c r="I69" s="126"/>
      <c r="J69" s="127"/>
      <c r="K69" s="128"/>
      <c r="L69" s="113"/>
      <c r="M69" s="129"/>
      <c r="N69" s="129"/>
      <c r="O69" s="111"/>
      <c r="P69" s="12" t="s">
        <v>43</v>
      </c>
      <c r="Q69" s="130"/>
      <c r="R69" s="131" t="s">
        <v>43</v>
      </c>
      <c r="S69" s="130"/>
      <c r="T69" s="131" t="s">
        <v>43</v>
      </c>
      <c r="U69" s="130"/>
      <c r="V69" s="131" t="s">
        <v>43</v>
      </c>
      <c r="W69" s="119"/>
      <c r="X69" s="109"/>
      <c r="Y69" s="121"/>
      <c r="Z69" s="122"/>
      <c r="AA69" s="116"/>
      <c r="AB69" s="117"/>
      <c r="AC69" s="116"/>
    </row>
    <row r="70" spans="1:29" s="118" customFormat="1" ht="12" x14ac:dyDescent="0.2">
      <c r="A70" s="8"/>
      <c r="B70" s="11"/>
      <c r="C70" s="132" t="s">
        <v>44</v>
      </c>
      <c r="D70" s="132"/>
      <c r="E70" s="132"/>
      <c r="F70" s="123" t="s">
        <v>45</v>
      </c>
      <c r="G70" s="133"/>
      <c r="H70" s="133"/>
      <c r="I70" s="133"/>
      <c r="J70" s="115" t="s">
        <v>46</v>
      </c>
      <c r="K70" s="134"/>
      <c r="L70" s="134" t="s">
        <v>47</v>
      </c>
      <c r="M70" s="129" t="s">
        <v>22</v>
      </c>
      <c r="N70" s="110" t="s">
        <v>23</v>
      </c>
      <c r="O70" s="111" t="s">
        <v>24</v>
      </c>
      <c r="P70" s="9" t="s">
        <v>25</v>
      </c>
      <c r="Q70" s="112" t="s">
        <v>25</v>
      </c>
      <c r="R70" s="21" t="s">
        <v>25</v>
      </c>
      <c r="S70" s="112" t="s">
        <v>25</v>
      </c>
      <c r="T70" s="21" t="s">
        <v>25</v>
      </c>
      <c r="U70" s="112" t="s">
        <v>25</v>
      </c>
      <c r="V70" s="21" t="s">
        <v>25</v>
      </c>
      <c r="W70" s="135" t="s">
        <v>25</v>
      </c>
      <c r="X70" s="5"/>
      <c r="Y70" s="25"/>
      <c r="Z70" s="122"/>
      <c r="AA70" s="116"/>
      <c r="AB70" s="117"/>
      <c r="AC70" s="116"/>
    </row>
    <row r="71" spans="1:29" s="118" customFormat="1" ht="12" x14ac:dyDescent="0.2">
      <c r="A71" s="8"/>
      <c r="B71" s="11"/>
      <c r="C71" s="136"/>
      <c r="D71" s="136"/>
      <c r="E71" s="136"/>
      <c r="F71" s="137"/>
      <c r="G71" s="138"/>
      <c r="H71" s="138"/>
      <c r="I71" s="138"/>
      <c r="J71" s="139" t="s">
        <v>48</v>
      </c>
      <c r="K71" s="140"/>
      <c r="L71" s="140" t="s">
        <v>49</v>
      </c>
      <c r="M71" s="130" t="s">
        <v>36</v>
      </c>
      <c r="N71" s="141" t="s">
        <v>49</v>
      </c>
      <c r="O71" s="142" t="s">
        <v>37</v>
      </c>
      <c r="P71" s="13" t="s">
        <v>50</v>
      </c>
      <c r="Q71" s="143" t="s">
        <v>39</v>
      </c>
      <c r="R71" s="22" t="s">
        <v>50</v>
      </c>
      <c r="S71" s="143" t="s">
        <v>39</v>
      </c>
      <c r="T71" s="22" t="s">
        <v>50</v>
      </c>
      <c r="U71" s="143" t="s">
        <v>39</v>
      </c>
      <c r="V71" s="22" t="s">
        <v>50</v>
      </c>
      <c r="W71" s="143" t="s">
        <v>39</v>
      </c>
      <c r="X71" s="7"/>
      <c r="Y71" s="87"/>
      <c r="Z71" s="122"/>
      <c r="AA71" s="116"/>
      <c r="AB71" s="117"/>
      <c r="AC71" s="116"/>
    </row>
    <row r="72" spans="1:29" s="158" customFormat="1" ht="2.4500000000000002" customHeight="1" x14ac:dyDescent="0.25">
      <c r="A72" s="14"/>
      <c r="B72" s="15"/>
      <c r="C72" s="144"/>
      <c r="D72" s="144"/>
      <c r="E72" s="144"/>
      <c r="F72" s="144"/>
      <c r="G72" s="145"/>
      <c r="H72" s="145"/>
      <c r="I72" s="145"/>
      <c r="J72" s="146"/>
      <c r="K72" s="147"/>
      <c r="L72" s="148"/>
      <c r="M72" s="149"/>
      <c r="N72" s="148"/>
      <c r="O72" s="150"/>
      <c r="P72" s="16"/>
      <c r="Q72" s="151"/>
      <c r="R72" s="152"/>
      <c r="S72" s="151"/>
      <c r="T72" s="152"/>
      <c r="U72" s="151">
        <v>0.45</v>
      </c>
      <c r="V72" s="152"/>
      <c r="W72" s="151">
        <v>0.35</v>
      </c>
      <c r="X72" s="153"/>
      <c r="Y72" s="154"/>
      <c r="Z72" s="155"/>
      <c r="AA72" s="156"/>
      <c r="AB72" s="157"/>
      <c r="AC72" s="156"/>
    </row>
    <row r="73" spans="1:29" s="158" customFormat="1" ht="16.899999999999999" customHeight="1" x14ac:dyDescent="0.25">
      <c r="A73" s="14"/>
      <c r="B73" s="17"/>
      <c r="C73" s="159" t="s">
        <v>51</v>
      </c>
      <c r="D73" s="159"/>
      <c r="E73" s="159"/>
      <c r="F73" s="160" t="s">
        <v>52</v>
      </c>
      <c r="G73" s="161"/>
      <c r="H73" s="161" t="s">
        <v>53</v>
      </c>
      <c r="I73" s="161" t="s">
        <v>78</v>
      </c>
      <c r="J73" s="19"/>
      <c r="K73" s="162"/>
      <c r="L73" s="163"/>
      <c r="M73" s="164"/>
      <c r="N73" s="163"/>
      <c r="O73" s="165"/>
      <c r="P73" s="18" t="s">
        <v>54</v>
      </c>
      <c r="Q73" s="166">
        <v>28.4</v>
      </c>
      <c r="R73" s="19"/>
      <c r="S73" s="166">
        <v>11.4</v>
      </c>
      <c r="T73" s="19"/>
      <c r="U73" s="166">
        <v>2.85</v>
      </c>
      <c r="V73" s="19"/>
      <c r="W73" s="166">
        <v>0.6</v>
      </c>
      <c r="X73" s="156"/>
      <c r="Y73" s="167"/>
      <c r="Z73" s="168"/>
      <c r="AA73" s="156"/>
      <c r="AB73" s="157"/>
      <c r="AC73" s="156"/>
    </row>
    <row r="74" spans="1:29" s="158" customFormat="1" ht="16.899999999999999" customHeight="1" x14ac:dyDescent="0.25">
      <c r="A74" s="14"/>
      <c r="B74" s="17"/>
      <c r="C74" s="159" t="s">
        <v>55</v>
      </c>
      <c r="D74" s="159"/>
      <c r="E74" s="159"/>
      <c r="F74" s="160" t="s">
        <v>56</v>
      </c>
      <c r="G74" s="20" t="s">
        <v>74</v>
      </c>
      <c r="H74" s="20" t="s">
        <v>75</v>
      </c>
      <c r="I74" s="20" t="s">
        <v>74</v>
      </c>
      <c r="J74" s="19">
        <v>2140</v>
      </c>
      <c r="K74" s="162"/>
      <c r="L74" s="99">
        <f t="shared" ref="L74:L104" si="209">+Q74+S74+U74+W74+Y74</f>
        <v>17965.3</v>
      </c>
      <c r="M74" s="164">
        <v>100</v>
      </c>
      <c r="N74" s="170">
        <f>+L74*M74/100</f>
        <v>17965.3</v>
      </c>
      <c r="O74" s="101">
        <f t="shared" ref="O74:O84" si="210">+N74/N$112*O$4</f>
        <v>3142.5249910964735</v>
      </c>
      <c r="P74" s="17">
        <v>20</v>
      </c>
      <c r="Q74" s="166">
        <f t="shared" ref="Q74:Q76" si="211">+(P74*$J74)/100*Q$73</f>
        <v>12155.199999999999</v>
      </c>
      <c r="R74" s="19">
        <v>15</v>
      </c>
      <c r="S74" s="166">
        <f t="shared" ref="S74:S76" si="212">+(R74*$J74)/100*S$73</f>
        <v>3659.4</v>
      </c>
      <c r="T74" s="19">
        <v>30</v>
      </c>
      <c r="U74" s="166">
        <f>+(T74*$J74)/100*U$73</f>
        <v>1829.7</v>
      </c>
      <c r="V74" s="19">
        <v>25</v>
      </c>
      <c r="W74" s="166">
        <f>+(V74*J74)/100*W$73</f>
        <v>321</v>
      </c>
      <c r="X74" s="19"/>
      <c r="Y74" s="171"/>
      <c r="Z74" s="168"/>
      <c r="AA74" s="156"/>
      <c r="AB74" s="157"/>
      <c r="AC74" s="156"/>
    </row>
    <row r="75" spans="1:29" s="158" customFormat="1" ht="16.899999999999999" customHeight="1" x14ac:dyDescent="0.25">
      <c r="A75" s="14"/>
      <c r="B75" s="17"/>
      <c r="C75" s="17" t="s">
        <v>72</v>
      </c>
      <c r="D75" s="17"/>
      <c r="E75" s="160"/>
      <c r="F75" s="160" t="s">
        <v>56</v>
      </c>
      <c r="G75" s="20" t="s">
        <v>74</v>
      </c>
      <c r="H75" s="20" t="s">
        <v>75</v>
      </c>
      <c r="I75" s="20" t="s">
        <v>74</v>
      </c>
      <c r="J75" s="19">
        <v>5280</v>
      </c>
      <c r="K75" s="162"/>
      <c r="L75" s="99">
        <f t="shared" si="209"/>
        <v>22743.599999999999</v>
      </c>
      <c r="M75" s="164">
        <v>100</v>
      </c>
      <c r="N75" s="170">
        <f t="shared" ref="N75:N84" si="213">+L75*M75/100</f>
        <v>22743.599999999999</v>
      </c>
      <c r="O75" s="101">
        <f t="shared" si="210"/>
        <v>3978.3544604043213</v>
      </c>
      <c r="P75" s="17">
        <v>5</v>
      </c>
      <c r="Q75" s="166">
        <f t="shared" si="211"/>
        <v>7497.5999999999995</v>
      </c>
      <c r="R75" s="19">
        <v>10</v>
      </c>
      <c r="S75" s="166">
        <f t="shared" si="212"/>
        <v>6019.2</v>
      </c>
      <c r="T75" s="19">
        <v>55</v>
      </c>
      <c r="U75" s="166">
        <f>+(T75*$J75)/100*U$73</f>
        <v>8276.4</v>
      </c>
      <c r="V75" s="19">
        <v>30</v>
      </c>
      <c r="W75" s="166">
        <f>+(V75*$J75)/100*W$73</f>
        <v>950.4</v>
      </c>
      <c r="X75" s="19"/>
      <c r="Y75" s="167"/>
      <c r="Z75" s="168"/>
      <c r="AA75" s="156"/>
      <c r="AB75" s="157"/>
      <c r="AC75" s="156"/>
    </row>
    <row r="76" spans="1:29" s="158" customFormat="1" ht="16.899999999999999" customHeight="1" x14ac:dyDescent="0.25">
      <c r="A76" s="14"/>
      <c r="B76" s="17"/>
      <c r="C76" s="17" t="s">
        <v>72</v>
      </c>
      <c r="D76" s="17"/>
      <c r="E76" s="160"/>
      <c r="F76" s="160" t="s">
        <v>56</v>
      </c>
      <c r="G76" s="20" t="s">
        <v>74</v>
      </c>
      <c r="H76" s="20" t="s">
        <v>75</v>
      </c>
      <c r="I76" s="20" t="s">
        <v>74</v>
      </c>
      <c r="J76" s="19">
        <v>5280</v>
      </c>
      <c r="K76" s="162"/>
      <c r="L76" s="99">
        <f t="shared" si="209"/>
        <v>30676.799999999996</v>
      </c>
      <c r="M76" s="164">
        <v>100</v>
      </c>
      <c r="N76" s="170">
        <f t="shared" si="213"/>
        <v>30676.799999999996</v>
      </c>
      <c r="O76" s="101">
        <f t="shared" si="210"/>
        <v>5366.0451340566697</v>
      </c>
      <c r="P76" s="17">
        <v>10</v>
      </c>
      <c r="Q76" s="166">
        <f t="shared" si="211"/>
        <v>14995.199999999999</v>
      </c>
      <c r="R76" s="19">
        <v>10</v>
      </c>
      <c r="S76" s="166">
        <f t="shared" si="212"/>
        <v>6019.2</v>
      </c>
      <c r="T76" s="19">
        <v>60</v>
      </c>
      <c r="U76" s="166">
        <f>+(T76*$J76)/100*U$73</f>
        <v>9028.8000000000011</v>
      </c>
      <c r="V76" s="19">
        <v>20</v>
      </c>
      <c r="W76" s="166">
        <f>+(V76*J76)/100*W$73</f>
        <v>633.6</v>
      </c>
      <c r="X76" s="19">
        <v>0</v>
      </c>
      <c r="Y76" s="167"/>
      <c r="Z76" s="168"/>
      <c r="AA76" s="156"/>
      <c r="AB76" s="157"/>
      <c r="AC76" s="156"/>
    </row>
    <row r="77" spans="1:29" s="158" customFormat="1" ht="16.899999999999999" customHeight="1" x14ac:dyDescent="0.25">
      <c r="A77" s="14"/>
      <c r="B77" s="17"/>
      <c r="C77" s="17"/>
      <c r="D77" s="17"/>
      <c r="E77" s="160"/>
      <c r="F77" s="160" t="s">
        <v>56</v>
      </c>
      <c r="G77" s="20" t="s">
        <v>74</v>
      </c>
      <c r="H77" s="20" t="s">
        <v>75</v>
      </c>
      <c r="I77" s="20" t="s">
        <v>74</v>
      </c>
      <c r="J77" s="19">
        <v>2640</v>
      </c>
      <c r="K77" s="162"/>
      <c r="L77" s="99">
        <f t="shared" si="209"/>
        <v>0</v>
      </c>
      <c r="M77" s="164">
        <v>100</v>
      </c>
      <c r="N77" s="170">
        <f t="shared" si="213"/>
        <v>0</v>
      </c>
      <c r="O77" s="101">
        <f t="shared" si="210"/>
        <v>0</v>
      </c>
      <c r="P77" s="17"/>
      <c r="Q77" s="166"/>
      <c r="R77" s="19"/>
      <c r="S77" s="166"/>
      <c r="T77" s="19"/>
      <c r="U77" s="166"/>
      <c r="V77" s="19"/>
      <c r="W77" s="166"/>
      <c r="X77" s="19"/>
      <c r="Y77" s="167"/>
      <c r="Z77" s="168"/>
      <c r="AA77" s="156"/>
      <c r="AB77" s="157"/>
      <c r="AC77" s="156"/>
    </row>
    <row r="78" spans="1:29" s="158" customFormat="1" ht="16.899999999999999" customHeight="1" x14ac:dyDescent="0.25">
      <c r="A78" s="14"/>
      <c r="B78" s="17"/>
      <c r="C78" s="17"/>
      <c r="D78" s="17"/>
      <c r="E78" s="160"/>
      <c r="F78" s="160"/>
      <c r="G78" s="161"/>
      <c r="H78" s="161"/>
      <c r="I78" s="161"/>
      <c r="J78" s="19"/>
      <c r="K78" s="162"/>
      <c r="L78" s="99">
        <f t="shared" si="209"/>
        <v>0</v>
      </c>
      <c r="M78" s="164"/>
      <c r="N78" s="170">
        <f t="shared" si="213"/>
        <v>0</v>
      </c>
      <c r="O78" s="101">
        <f t="shared" si="210"/>
        <v>0</v>
      </c>
      <c r="P78" s="17"/>
      <c r="Q78" s="166"/>
      <c r="R78" s="19"/>
      <c r="S78" s="166"/>
      <c r="T78" s="19"/>
      <c r="U78" s="166"/>
      <c r="V78" s="19"/>
      <c r="W78" s="166"/>
      <c r="X78" s="19"/>
      <c r="Y78" s="167"/>
      <c r="Z78" s="168"/>
      <c r="AA78" s="156"/>
      <c r="AB78" s="157"/>
      <c r="AC78" s="156"/>
    </row>
    <row r="79" spans="1:29" s="158" customFormat="1" ht="16.899999999999999" customHeight="1" x14ac:dyDescent="0.25">
      <c r="A79" s="14"/>
      <c r="B79" s="17"/>
      <c r="C79" s="159" t="s">
        <v>76</v>
      </c>
      <c r="D79" s="159"/>
      <c r="E79" s="159"/>
      <c r="F79" s="160" t="s">
        <v>79</v>
      </c>
      <c r="G79" s="161"/>
      <c r="H79" s="161"/>
      <c r="I79" s="161"/>
      <c r="J79" s="19"/>
      <c r="K79" s="162"/>
      <c r="L79" s="99"/>
      <c r="M79" s="164"/>
      <c r="N79" s="170">
        <f t="shared" si="213"/>
        <v>0</v>
      </c>
      <c r="O79" s="101">
        <f t="shared" si="210"/>
        <v>0</v>
      </c>
      <c r="P79" s="19" t="s">
        <v>54</v>
      </c>
      <c r="Q79" s="166">
        <v>28.4</v>
      </c>
      <c r="R79" s="19"/>
      <c r="S79" s="166">
        <v>11.4</v>
      </c>
      <c r="T79" s="19"/>
      <c r="U79" s="166">
        <v>2.85</v>
      </c>
      <c r="V79" s="19"/>
      <c r="W79" s="166">
        <v>0.6</v>
      </c>
      <c r="X79" s="156"/>
      <c r="Y79" s="171"/>
      <c r="Z79" s="168"/>
      <c r="AA79" s="156"/>
      <c r="AB79" s="157"/>
      <c r="AC79" s="156"/>
    </row>
    <row r="80" spans="1:29" s="158" customFormat="1" ht="16.899999999999999" customHeight="1" x14ac:dyDescent="0.25">
      <c r="A80" s="14"/>
      <c r="B80" s="17"/>
      <c r="C80" s="159" t="s">
        <v>72</v>
      </c>
      <c r="D80" s="159"/>
      <c r="E80" s="159"/>
      <c r="F80" s="160" t="s">
        <v>57</v>
      </c>
      <c r="G80" s="20" t="s">
        <v>74</v>
      </c>
      <c r="H80" s="20" t="s">
        <v>75</v>
      </c>
      <c r="I80" s="20" t="s">
        <v>74</v>
      </c>
      <c r="J80" s="19">
        <v>2560</v>
      </c>
      <c r="K80" s="162"/>
      <c r="L80" s="99">
        <f t="shared" si="209"/>
        <v>15161.6</v>
      </c>
      <c r="M80" s="164">
        <v>100</v>
      </c>
      <c r="N80" s="170">
        <f t="shared" si="213"/>
        <v>15161.6</v>
      </c>
      <c r="O80" s="101">
        <f t="shared" si="210"/>
        <v>2652.0963693903414</v>
      </c>
      <c r="P80" s="19">
        <v>10</v>
      </c>
      <c r="Q80" s="166">
        <f t="shared" ref="Q80:Q83" si="214">+(P80*$J80)/100*Q$73</f>
        <v>7270.4</v>
      </c>
      <c r="R80" s="19">
        <v>10</v>
      </c>
      <c r="S80" s="166">
        <f t="shared" ref="S80:S83" si="215">+(R80*$J80)/100*S$73</f>
        <v>2918.4</v>
      </c>
      <c r="T80" s="19">
        <v>65</v>
      </c>
      <c r="U80" s="166">
        <f>+(T80*$J80)/100*U$73</f>
        <v>4742.4000000000005</v>
      </c>
      <c r="V80" s="19">
        <v>15</v>
      </c>
      <c r="W80" s="166">
        <f>+(V80*$J80)/100*W$73</f>
        <v>230.39999999999998</v>
      </c>
      <c r="X80" s="156"/>
      <c r="Y80" s="167"/>
      <c r="Z80" s="168"/>
      <c r="AA80" s="156"/>
      <c r="AB80" s="157"/>
      <c r="AC80" s="156"/>
    </row>
    <row r="81" spans="1:29" s="158" customFormat="1" ht="16.899999999999999" customHeight="1" x14ac:dyDescent="0.25">
      <c r="A81" s="14"/>
      <c r="B81" s="17"/>
      <c r="C81" s="159" t="s">
        <v>72</v>
      </c>
      <c r="D81" s="159"/>
      <c r="E81" s="159"/>
      <c r="F81" s="160" t="s">
        <v>57</v>
      </c>
      <c r="G81" s="20" t="s">
        <v>74</v>
      </c>
      <c r="H81" s="20" t="s">
        <v>75</v>
      </c>
      <c r="I81" s="20" t="s">
        <v>74</v>
      </c>
      <c r="J81" s="19">
        <v>5280</v>
      </c>
      <c r="K81" s="162"/>
      <c r="L81" s="99">
        <f t="shared" si="209"/>
        <v>58845.599999999999</v>
      </c>
      <c r="M81" s="164">
        <v>100</v>
      </c>
      <c r="N81" s="170">
        <f t="shared" si="213"/>
        <v>58845.599999999999</v>
      </c>
      <c r="O81" s="101">
        <f t="shared" si="210"/>
        <v>10293.386061800618</v>
      </c>
      <c r="P81" s="19">
        <v>30</v>
      </c>
      <c r="Q81" s="166">
        <f t="shared" si="214"/>
        <v>44985.599999999999</v>
      </c>
      <c r="R81" s="19">
        <v>10</v>
      </c>
      <c r="S81" s="166">
        <f t="shared" si="215"/>
        <v>6019.2</v>
      </c>
      <c r="T81" s="19">
        <v>50</v>
      </c>
      <c r="U81" s="166">
        <f>+(T81*$J81)/100*U$73</f>
        <v>7524</v>
      </c>
      <c r="V81" s="19">
        <v>10</v>
      </c>
      <c r="W81" s="166">
        <f>+(V81*$J81)/100*W$73</f>
        <v>316.8</v>
      </c>
      <c r="X81" s="156"/>
      <c r="Y81" s="167"/>
      <c r="Z81" s="168"/>
      <c r="AA81" s="156"/>
      <c r="AB81" s="157"/>
      <c r="AC81" s="156"/>
    </row>
    <row r="82" spans="1:29" s="158" customFormat="1" ht="16.899999999999999" customHeight="1" x14ac:dyDescent="0.25">
      <c r="A82" s="14"/>
      <c r="B82" s="17"/>
      <c r="C82" s="159"/>
      <c r="D82" s="159"/>
      <c r="E82" s="172"/>
      <c r="F82" s="160" t="s">
        <v>57</v>
      </c>
      <c r="G82" s="20" t="s">
        <v>74</v>
      </c>
      <c r="H82" s="20" t="s">
        <v>75</v>
      </c>
      <c r="I82" s="20" t="s">
        <v>74</v>
      </c>
      <c r="J82" s="19">
        <v>5280</v>
      </c>
      <c r="K82" s="162"/>
      <c r="L82" s="99">
        <f t="shared" si="209"/>
        <v>17067.600000000002</v>
      </c>
      <c r="M82" s="164">
        <v>100</v>
      </c>
      <c r="N82" s="170">
        <f t="shared" si="213"/>
        <v>17067.600000000002</v>
      </c>
      <c r="O82" s="101">
        <f t="shared" si="210"/>
        <v>2985.4975724334236</v>
      </c>
      <c r="P82" s="19"/>
      <c r="Q82" s="166">
        <f t="shared" si="214"/>
        <v>0</v>
      </c>
      <c r="R82" s="19">
        <v>15</v>
      </c>
      <c r="S82" s="166">
        <f t="shared" si="215"/>
        <v>9028.8000000000011</v>
      </c>
      <c r="T82" s="19">
        <v>45</v>
      </c>
      <c r="U82" s="166">
        <f>+(T82*$J82)/100*U$73</f>
        <v>6771.6</v>
      </c>
      <c r="V82" s="19">
        <v>40</v>
      </c>
      <c r="W82" s="166">
        <f>+(V82*$J82)/100*W$73</f>
        <v>1267.2</v>
      </c>
      <c r="X82" s="156"/>
      <c r="Y82" s="167"/>
      <c r="Z82" s="168"/>
      <c r="AA82" s="156"/>
      <c r="AB82" s="157"/>
      <c r="AC82" s="156"/>
    </row>
    <row r="83" spans="1:29" s="158" customFormat="1" ht="16.899999999999999" customHeight="1" x14ac:dyDescent="0.25">
      <c r="A83" s="14"/>
      <c r="B83" s="17"/>
      <c r="C83" s="159"/>
      <c r="D83" s="159"/>
      <c r="E83" s="159"/>
      <c r="F83" s="160" t="s">
        <v>57</v>
      </c>
      <c r="G83" s="20" t="s">
        <v>74</v>
      </c>
      <c r="H83" s="20" t="s">
        <v>75</v>
      </c>
      <c r="I83" s="20" t="s">
        <v>74</v>
      </c>
      <c r="J83" s="19">
        <v>5000</v>
      </c>
      <c r="K83" s="162"/>
      <c r="L83" s="99">
        <f t="shared" si="209"/>
        <v>15150</v>
      </c>
      <c r="M83" s="164">
        <v>100</v>
      </c>
      <c r="N83" s="170">
        <f t="shared" si="213"/>
        <v>15150</v>
      </c>
      <c r="O83" s="101">
        <f t="shared" si="210"/>
        <v>2650.0672749751789</v>
      </c>
      <c r="P83" s="19"/>
      <c r="Q83" s="166">
        <f t="shared" si="214"/>
        <v>0</v>
      </c>
      <c r="R83" s="19">
        <v>10</v>
      </c>
      <c r="S83" s="166">
        <f t="shared" si="215"/>
        <v>5700</v>
      </c>
      <c r="T83" s="19">
        <v>60</v>
      </c>
      <c r="U83" s="166">
        <f>+(T83*$J83)/100*U$73</f>
        <v>8550</v>
      </c>
      <c r="V83" s="19">
        <v>30</v>
      </c>
      <c r="W83" s="166">
        <f>+(V83*$J83)/100*W$73</f>
        <v>900</v>
      </c>
      <c r="X83" s="156"/>
      <c r="Y83" s="167"/>
      <c r="Z83" s="168"/>
      <c r="AA83" s="156"/>
      <c r="AB83" s="157"/>
      <c r="AC83" s="156"/>
    </row>
    <row r="84" spans="1:29" s="158" customFormat="1" ht="16.899999999999999" customHeight="1" x14ac:dyDescent="0.25">
      <c r="A84" s="14"/>
      <c r="B84" s="17"/>
      <c r="C84" s="159"/>
      <c r="D84" s="159"/>
      <c r="E84" s="159"/>
      <c r="F84" s="160"/>
      <c r="G84" s="161"/>
      <c r="H84" s="161"/>
      <c r="I84" s="161"/>
      <c r="J84" s="19"/>
      <c r="K84" s="162"/>
      <c r="L84" s="99">
        <f t="shared" si="209"/>
        <v>0</v>
      </c>
      <c r="M84" s="164"/>
      <c r="N84" s="170">
        <f t="shared" si="213"/>
        <v>0</v>
      </c>
      <c r="O84" s="101">
        <f t="shared" si="210"/>
        <v>0</v>
      </c>
      <c r="P84" s="19"/>
      <c r="Q84" s="166"/>
      <c r="R84" s="19">
        <v>0</v>
      </c>
      <c r="S84" s="166"/>
      <c r="T84" s="19">
        <v>0</v>
      </c>
      <c r="U84" s="166"/>
      <c r="V84" s="19"/>
      <c r="W84" s="166"/>
      <c r="X84" s="156"/>
      <c r="Y84" s="167"/>
      <c r="Z84" s="168"/>
      <c r="AA84" s="156"/>
      <c r="AB84" s="157"/>
      <c r="AC84" s="156"/>
    </row>
    <row r="85" spans="1:29" s="158" customFormat="1" ht="16.899999999999999" customHeight="1" x14ac:dyDescent="0.25">
      <c r="A85" s="14"/>
      <c r="B85" s="17"/>
      <c r="C85" s="159"/>
      <c r="D85" s="159"/>
      <c r="E85" s="159"/>
      <c r="F85" s="160"/>
      <c r="G85" s="161"/>
      <c r="H85" s="161"/>
      <c r="I85" s="161"/>
      <c r="J85" s="19"/>
      <c r="K85" s="162"/>
      <c r="L85" s="99">
        <f t="shared" si="209"/>
        <v>0</v>
      </c>
      <c r="M85" s="164"/>
      <c r="N85" s="170"/>
      <c r="O85" s="101"/>
      <c r="Q85" s="17"/>
      <c r="R85" s="17"/>
      <c r="S85" s="17"/>
      <c r="T85" s="17"/>
      <c r="U85" s="17"/>
      <c r="V85" s="17"/>
      <c r="W85" s="17"/>
      <c r="X85" s="156"/>
      <c r="Y85" s="168"/>
      <c r="Z85" s="168"/>
      <c r="AA85" s="156"/>
      <c r="AB85" s="157"/>
      <c r="AC85" s="156"/>
    </row>
    <row r="86" spans="1:29" s="118" customFormat="1" ht="17.45" customHeight="1" x14ac:dyDescent="0.25">
      <c r="A86" s="8"/>
      <c r="B86" s="10"/>
      <c r="C86" s="106"/>
      <c r="D86" s="106"/>
      <c r="E86" s="106"/>
      <c r="F86" s="10"/>
      <c r="G86" s="29"/>
      <c r="H86" s="29"/>
      <c r="I86" s="10"/>
      <c r="J86" s="107"/>
      <c r="K86" s="108"/>
      <c r="L86" s="99">
        <f t="shared" si="209"/>
        <v>0</v>
      </c>
      <c r="M86" s="110"/>
      <c r="N86" s="110"/>
      <c r="O86" s="111"/>
      <c r="P86" s="9" t="s">
        <v>13</v>
      </c>
      <c r="Q86" s="119"/>
      <c r="R86" s="21" t="s">
        <v>14</v>
      </c>
      <c r="S86" s="119"/>
      <c r="T86" s="21" t="s">
        <v>15</v>
      </c>
      <c r="U86" s="119"/>
      <c r="V86" s="21" t="s">
        <v>16</v>
      </c>
      <c r="W86" s="112"/>
      <c r="X86" s="120"/>
      <c r="Y86" s="121"/>
      <c r="Z86" s="122"/>
      <c r="AA86" s="116"/>
      <c r="AB86" s="117"/>
      <c r="AC86" s="116"/>
    </row>
    <row r="87" spans="1:29" s="118" customFormat="1" ht="17.45" customHeight="1" x14ac:dyDescent="0.25">
      <c r="A87" s="8"/>
      <c r="B87" s="11"/>
      <c r="C87" s="123"/>
      <c r="D87" s="123"/>
      <c r="E87" s="123"/>
      <c r="F87" s="124"/>
      <c r="G87" s="125"/>
      <c r="H87" s="126"/>
      <c r="I87" s="126"/>
      <c r="J87" s="127"/>
      <c r="K87" s="128"/>
      <c r="L87" s="99">
        <f t="shared" si="209"/>
        <v>0</v>
      </c>
      <c r="M87" s="129"/>
      <c r="N87" s="129"/>
      <c r="O87" s="111"/>
      <c r="P87" s="12" t="s">
        <v>43</v>
      </c>
      <c r="Q87" s="130"/>
      <c r="R87" s="131" t="s">
        <v>43</v>
      </c>
      <c r="S87" s="130"/>
      <c r="T87" s="131" t="s">
        <v>43</v>
      </c>
      <c r="U87" s="130"/>
      <c r="V87" s="131" t="s">
        <v>43</v>
      </c>
      <c r="W87" s="119"/>
      <c r="X87" s="109"/>
      <c r="Y87" s="121"/>
      <c r="Z87" s="122"/>
      <c r="AA87" s="116"/>
      <c r="AB87" s="117"/>
      <c r="AC87" s="116"/>
    </row>
    <row r="88" spans="1:29" s="118" customFormat="1" ht="12" x14ac:dyDescent="0.2">
      <c r="A88" s="8"/>
      <c r="B88" s="11"/>
      <c r="C88" s="132" t="s">
        <v>44</v>
      </c>
      <c r="D88" s="132"/>
      <c r="E88" s="132"/>
      <c r="F88" s="123" t="s">
        <v>45</v>
      </c>
      <c r="G88" s="133"/>
      <c r="H88" s="133"/>
      <c r="I88" s="133"/>
      <c r="J88" s="115" t="s">
        <v>46</v>
      </c>
      <c r="K88" s="134"/>
      <c r="L88" s="134" t="s">
        <v>47</v>
      </c>
      <c r="M88" s="129" t="s">
        <v>22</v>
      </c>
      <c r="N88" s="110" t="s">
        <v>23</v>
      </c>
      <c r="O88" s="111" t="s">
        <v>24</v>
      </c>
      <c r="P88" s="21" t="s">
        <v>25</v>
      </c>
      <c r="Q88" s="112" t="s">
        <v>25</v>
      </c>
      <c r="R88" s="21" t="s">
        <v>25</v>
      </c>
      <c r="S88" s="112" t="s">
        <v>25</v>
      </c>
      <c r="T88" s="21" t="s">
        <v>25</v>
      </c>
      <c r="U88" s="112" t="s">
        <v>25</v>
      </c>
      <c r="V88" s="21" t="s">
        <v>25</v>
      </c>
      <c r="W88" s="112" t="s">
        <v>25</v>
      </c>
      <c r="X88" s="5"/>
      <c r="Y88" s="25"/>
      <c r="Z88" s="122"/>
      <c r="AA88" s="116"/>
      <c r="AB88" s="117"/>
      <c r="AC88" s="116"/>
    </row>
    <row r="89" spans="1:29" s="118" customFormat="1" ht="12" x14ac:dyDescent="0.2">
      <c r="A89" s="8"/>
      <c r="B89" s="11"/>
      <c r="C89" s="136"/>
      <c r="D89" s="136"/>
      <c r="E89" s="136"/>
      <c r="F89" s="137"/>
      <c r="G89" s="138"/>
      <c r="H89" s="138"/>
      <c r="I89" s="138"/>
      <c r="J89" s="139" t="s">
        <v>48</v>
      </c>
      <c r="K89" s="140"/>
      <c r="L89" s="140" t="s">
        <v>49</v>
      </c>
      <c r="M89" s="130" t="s">
        <v>36</v>
      </c>
      <c r="N89" s="141" t="s">
        <v>49</v>
      </c>
      <c r="O89" s="142" t="s">
        <v>37</v>
      </c>
      <c r="P89" s="22" t="s">
        <v>50</v>
      </c>
      <c r="Q89" s="143" t="s">
        <v>39</v>
      </c>
      <c r="R89" s="22" t="s">
        <v>50</v>
      </c>
      <c r="S89" s="143" t="s">
        <v>39</v>
      </c>
      <c r="T89" s="22" t="s">
        <v>50</v>
      </c>
      <c r="U89" s="143" t="s">
        <v>39</v>
      </c>
      <c r="V89" s="22" t="s">
        <v>50</v>
      </c>
      <c r="W89" s="143" t="s">
        <v>39</v>
      </c>
      <c r="X89" s="7"/>
      <c r="Y89" s="87"/>
      <c r="Z89" s="122"/>
      <c r="AA89" s="116"/>
      <c r="AB89" s="117"/>
      <c r="AC89" s="116"/>
    </row>
    <row r="90" spans="1:29" ht="15.6" customHeight="1" x14ac:dyDescent="0.25">
      <c r="F90" s="160"/>
      <c r="G90" s="169"/>
      <c r="H90" s="169"/>
      <c r="I90" s="169"/>
      <c r="J90" s="19"/>
      <c r="K90" s="162"/>
      <c r="L90" s="99">
        <f t="shared" si="209"/>
        <v>0</v>
      </c>
      <c r="M90" s="164"/>
      <c r="O90" s="105"/>
      <c r="Y90" s="105"/>
    </row>
    <row r="91" spans="1:29" ht="15.6" customHeight="1" x14ac:dyDescent="0.25">
      <c r="C91" s="158" t="s">
        <v>77</v>
      </c>
      <c r="F91" s="160" t="s">
        <v>80</v>
      </c>
      <c r="K91" s="174"/>
      <c r="L91" s="99"/>
      <c r="N91" s="170">
        <f t="shared" ref="N91:N104" si="216">+L91*M91/100</f>
        <v>0</v>
      </c>
      <c r="O91" s="105"/>
      <c r="P91" s="23" t="s">
        <v>54</v>
      </c>
      <c r="Q91" s="173">
        <v>14.2</v>
      </c>
      <c r="R91" s="23"/>
      <c r="S91" s="173">
        <v>5.7</v>
      </c>
      <c r="T91" s="23"/>
      <c r="U91" s="173">
        <v>1.4</v>
      </c>
      <c r="V91" s="23"/>
      <c r="W91" s="173">
        <v>0.3</v>
      </c>
      <c r="Y91" s="105"/>
    </row>
    <row r="92" spans="1:29" s="158" customFormat="1" ht="15.6" customHeight="1" x14ac:dyDescent="0.25">
      <c r="A92" s="14"/>
      <c r="B92" s="17"/>
      <c r="D92" s="159"/>
      <c r="E92" s="159"/>
      <c r="F92" s="160" t="s">
        <v>56</v>
      </c>
      <c r="G92" s="20" t="s">
        <v>74</v>
      </c>
      <c r="H92" s="20" t="s">
        <v>75</v>
      </c>
      <c r="I92" s="20" t="s">
        <v>74</v>
      </c>
      <c r="J92" s="19">
        <v>580</v>
      </c>
      <c r="K92" s="162"/>
      <c r="L92" s="99">
        <f t="shared" si="209"/>
        <v>620.6</v>
      </c>
      <c r="M92" s="164">
        <v>100</v>
      </c>
      <c r="N92" s="170">
        <f t="shared" si="216"/>
        <v>620.6</v>
      </c>
      <c r="O92" s="101">
        <f t="shared" ref="O92:O104" si="217">+N92/N$112*O$4</f>
        <v>108.55655121119446</v>
      </c>
      <c r="Q92" s="166">
        <f>+(P92*$J92)/100*Q$91</f>
        <v>0</v>
      </c>
      <c r="R92" s="17"/>
      <c r="S92" s="166">
        <f>+(R92*$J92)/100*S$91</f>
        <v>0</v>
      </c>
      <c r="T92" s="17">
        <v>70</v>
      </c>
      <c r="U92" s="166">
        <f>+(T92*$J92)/100*U$91</f>
        <v>568.4</v>
      </c>
      <c r="V92" s="17">
        <v>30</v>
      </c>
      <c r="W92" s="166">
        <f>+(V92*$J92)/100*W$91</f>
        <v>52.199999999999996</v>
      </c>
      <c r="X92" s="156"/>
      <c r="Y92" s="171"/>
      <c r="Z92" s="168"/>
      <c r="AA92" s="156"/>
      <c r="AB92" s="157"/>
      <c r="AC92" s="156"/>
    </row>
    <row r="93" spans="1:29" s="158" customFormat="1" ht="15.6" customHeight="1" x14ac:dyDescent="0.25">
      <c r="A93" s="14"/>
      <c r="B93" s="17"/>
      <c r="D93" s="159"/>
      <c r="E93" s="159"/>
      <c r="F93" s="160"/>
      <c r="G93" s="169"/>
      <c r="H93" s="169"/>
      <c r="I93" s="169"/>
      <c r="J93" s="19"/>
      <c r="K93" s="162"/>
      <c r="L93" s="99">
        <f t="shared" si="209"/>
        <v>0</v>
      </c>
      <c r="M93" s="164"/>
      <c r="N93" s="170">
        <f t="shared" si="216"/>
        <v>0</v>
      </c>
      <c r="O93" s="101">
        <f t="shared" si="217"/>
        <v>0</v>
      </c>
      <c r="Q93" s="17"/>
      <c r="R93" s="17"/>
      <c r="S93" s="17"/>
      <c r="T93" s="17"/>
      <c r="U93" s="17"/>
      <c r="V93" s="17"/>
      <c r="W93" s="17"/>
      <c r="X93" s="156"/>
      <c r="Y93" s="171"/>
      <c r="Z93" s="168"/>
      <c r="AA93" s="156"/>
      <c r="AB93" s="157"/>
      <c r="AC93" s="156"/>
    </row>
    <row r="94" spans="1:29" s="158" customFormat="1" ht="15.6" customHeight="1" x14ac:dyDescent="0.25">
      <c r="A94" s="14"/>
      <c r="B94" s="17"/>
      <c r="D94" s="159"/>
      <c r="E94" s="159"/>
      <c r="F94" s="160" t="s">
        <v>80</v>
      </c>
      <c r="G94" s="169"/>
      <c r="H94" s="169"/>
      <c r="I94" s="169"/>
      <c r="J94" s="19"/>
      <c r="K94" s="162"/>
      <c r="L94" s="99">
        <f t="shared" si="209"/>
        <v>0</v>
      </c>
      <c r="M94" s="164"/>
      <c r="N94" s="170">
        <f t="shared" si="216"/>
        <v>0</v>
      </c>
      <c r="O94" s="101">
        <f t="shared" si="217"/>
        <v>0</v>
      </c>
      <c r="Q94" s="17"/>
      <c r="R94" s="17"/>
      <c r="S94" s="17"/>
      <c r="T94" s="17"/>
      <c r="U94" s="17"/>
      <c r="V94" s="17"/>
      <c r="W94" s="17"/>
      <c r="X94" s="156"/>
      <c r="Y94" s="171"/>
      <c r="Z94" s="168"/>
      <c r="AA94" s="156"/>
      <c r="AB94" s="157"/>
      <c r="AC94" s="156"/>
    </row>
    <row r="95" spans="1:29" s="158" customFormat="1" ht="15.6" customHeight="1" x14ac:dyDescent="0.25">
      <c r="A95" s="14"/>
      <c r="B95" s="17"/>
      <c r="D95" s="159"/>
      <c r="E95" s="159"/>
      <c r="F95" s="160" t="s">
        <v>56</v>
      </c>
      <c r="G95" s="20" t="s">
        <v>74</v>
      </c>
      <c r="H95" s="20" t="s">
        <v>75</v>
      </c>
      <c r="I95" s="20" t="s">
        <v>74</v>
      </c>
      <c r="J95" s="19">
        <v>1380</v>
      </c>
      <c r="K95" s="162"/>
      <c r="L95" s="99">
        <f t="shared" si="209"/>
        <v>4278</v>
      </c>
      <c r="M95" s="164">
        <v>100</v>
      </c>
      <c r="N95" s="170">
        <f t="shared" si="216"/>
        <v>4278</v>
      </c>
      <c r="O95" s="101">
        <f t="shared" si="217"/>
        <v>748.31602655734741</v>
      </c>
      <c r="P95" s="158">
        <v>10</v>
      </c>
      <c r="Q95" s="166">
        <f>+(P95*$J95)/100*Q$91</f>
        <v>1959.6</v>
      </c>
      <c r="R95" s="17">
        <v>20</v>
      </c>
      <c r="S95" s="166">
        <f>+(R95*$J95)/100*S$91</f>
        <v>1573.2</v>
      </c>
      <c r="T95" s="17">
        <v>30</v>
      </c>
      <c r="U95" s="166">
        <f>+(T95*$J95)/100*U$91</f>
        <v>579.59999999999991</v>
      </c>
      <c r="V95" s="17">
        <v>40</v>
      </c>
      <c r="W95" s="166">
        <f>+(V95*$J95)/100*W$91</f>
        <v>165.6</v>
      </c>
      <c r="X95" s="156"/>
      <c r="Y95" s="171"/>
      <c r="Z95" s="168"/>
      <c r="AA95" s="156"/>
      <c r="AB95" s="157"/>
      <c r="AC95" s="156"/>
    </row>
    <row r="96" spans="1:29" s="158" customFormat="1" ht="15.6" customHeight="1" x14ac:dyDescent="0.25">
      <c r="A96" s="14"/>
      <c r="B96" s="17"/>
      <c r="D96" s="159"/>
      <c r="E96" s="159"/>
      <c r="F96" s="160"/>
      <c r="G96" s="169"/>
      <c r="H96" s="169"/>
      <c r="I96" s="169"/>
      <c r="J96" s="19"/>
      <c r="K96" s="162"/>
      <c r="L96" s="99">
        <f t="shared" si="209"/>
        <v>0</v>
      </c>
      <c r="M96" s="164"/>
      <c r="N96" s="170">
        <f t="shared" si="216"/>
        <v>0</v>
      </c>
      <c r="O96" s="101">
        <f t="shared" si="217"/>
        <v>0</v>
      </c>
      <c r="Q96" s="17"/>
      <c r="R96" s="17"/>
      <c r="S96" s="17"/>
      <c r="T96" s="17"/>
      <c r="U96" s="17"/>
      <c r="V96" s="17"/>
      <c r="W96" s="17"/>
      <c r="X96" s="156"/>
      <c r="Y96" s="171"/>
      <c r="Z96" s="168"/>
      <c r="AA96" s="156"/>
      <c r="AB96" s="157"/>
      <c r="AC96" s="156"/>
    </row>
    <row r="97" spans="1:29" s="158" customFormat="1" ht="15.6" customHeight="1" x14ac:dyDescent="0.25">
      <c r="A97" s="14"/>
      <c r="B97" s="17"/>
      <c r="D97" s="159"/>
      <c r="E97" s="159"/>
      <c r="F97" s="160" t="s">
        <v>80</v>
      </c>
      <c r="G97" s="169"/>
      <c r="H97" s="169"/>
      <c r="I97" s="169"/>
      <c r="J97" s="19"/>
      <c r="K97" s="162"/>
      <c r="L97" s="99">
        <f t="shared" si="209"/>
        <v>0</v>
      </c>
      <c r="M97" s="164"/>
      <c r="N97" s="170">
        <f t="shared" si="216"/>
        <v>0</v>
      </c>
      <c r="O97" s="101">
        <f t="shared" si="217"/>
        <v>0</v>
      </c>
      <c r="Q97" s="17"/>
      <c r="R97" s="17"/>
      <c r="S97" s="17"/>
      <c r="T97" s="17"/>
      <c r="U97" s="17"/>
      <c r="V97" s="17"/>
      <c r="W97" s="17"/>
      <c r="X97" s="156"/>
      <c r="Y97" s="171"/>
      <c r="Z97" s="168"/>
      <c r="AA97" s="156"/>
      <c r="AB97" s="157"/>
      <c r="AC97" s="156"/>
    </row>
    <row r="98" spans="1:29" s="158" customFormat="1" ht="15.6" customHeight="1" x14ac:dyDescent="0.25">
      <c r="A98" s="14"/>
      <c r="B98" s="17"/>
      <c r="D98" s="159"/>
      <c r="E98" s="159"/>
      <c r="F98" s="160" t="s">
        <v>58</v>
      </c>
      <c r="G98" s="20" t="s">
        <v>74</v>
      </c>
      <c r="H98" s="20" t="s">
        <v>75</v>
      </c>
      <c r="I98" s="20" t="s">
        <v>74</v>
      </c>
      <c r="J98" s="19">
        <f>2700+1320</f>
        <v>4020</v>
      </c>
      <c r="K98" s="162"/>
      <c r="L98" s="99">
        <f t="shared" si="209"/>
        <v>4743.5999999999995</v>
      </c>
      <c r="M98" s="164">
        <v>100</v>
      </c>
      <c r="N98" s="170">
        <f t="shared" si="216"/>
        <v>4743.5999999999995</v>
      </c>
      <c r="O98" s="101">
        <f t="shared" si="217"/>
        <v>829.75967825559439</v>
      </c>
      <c r="Q98" s="166">
        <f>+(P98*$J98)/100*Q$91</f>
        <v>0</v>
      </c>
      <c r="R98" s="17"/>
      <c r="S98" s="166">
        <f>+(R98*$J98)/100*S$91</f>
        <v>0</v>
      </c>
      <c r="T98" s="17">
        <v>80</v>
      </c>
      <c r="U98" s="166">
        <f>+(T98*$J98)/100*U$91</f>
        <v>4502.3999999999996</v>
      </c>
      <c r="V98" s="17">
        <v>20</v>
      </c>
      <c r="W98" s="166">
        <f>+(V98*$J98)/100*W$91</f>
        <v>241.2</v>
      </c>
      <c r="X98" s="156"/>
      <c r="Y98" s="171"/>
      <c r="Z98" s="168"/>
      <c r="AA98" s="156"/>
      <c r="AB98" s="157"/>
      <c r="AC98" s="156"/>
    </row>
    <row r="99" spans="1:29" s="158" customFormat="1" ht="15.6" customHeight="1" x14ac:dyDescent="0.25">
      <c r="A99" s="14"/>
      <c r="B99" s="17"/>
      <c r="D99" s="159"/>
      <c r="E99" s="159"/>
      <c r="F99" s="160"/>
      <c r="G99" s="169"/>
      <c r="H99" s="169"/>
      <c r="I99" s="169"/>
      <c r="J99" s="19"/>
      <c r="K99" s="162"/>
      <c r="L99" s="99">
        <f t="shared" si="209"/>
        <v>0</v>
      </c>
      <c r="M99" s="164"/>
      <c r="N99" s="170">
        <f t="shared" si="216"/>
        <v>0</v>
      </c>
      <c r="O99" s="101">
        <f t="shared" si="217"/>
        <v>0</v>
      </c>
      <c r="Q99" s="17"/>
      <c r="R99" s="17"/>
      <c r="S99" s="17"/>
      <c r="T99" s="17"/>
      <c r="U99" s="17"/>
      <c r="V99" s="17"/>
      <c r="W99" s="17"/>
      <c r="X99" s="156"/>
      <c r="Y99" s="171"/>
      <c r="Z99" s="168"/>
      <c r="AA99" s="156"/>
      <c r="AB99" s="157"/>
      <c r="AC99" s="156"/>
    </row>
    <row r="100" spans="1:29" s="158" customFormat="1" ht="15.6" customHeight="1" x14ac:dyDescent="0.25">
      <c r="A100" s="14"/>
      <c r="B100" s="17"/>
      <c r="C100" s="158" t="s">
        <v>77</v>
      </c>
      <c r="D100" s="159"/>
      <c r="E100" s="159"/>
      <c r="F100" s="160" t="s">
        <v>81</v>
      </c>
      <c r="G100" s="169"/>
      <c r="H100" s="169"/>
      <c r="I100" s="169"/>
      <c r="J100" s="19"/>
      <c r="K100" s="162"/>
      <c r="L100" s="99">
        <f t="shared" si="209"/>
        <v>0</v>
      </c>
      <c r="M100" s="164"/>
      <c r="N100" s="170">
        <f t="shared" si="216"/>
        <v>0</v>
      </c>
      <c r="O100" s="101">
        <f t="shared" si="217"/>
        <v>0</v>
      </c>
      <c r="Q100" s="17"/>
      <c r="R100" s="17"/>
      <c r="S100" s="17"/>
      <c r="T100" s="17"/>
      <c r="U100" s="17"/>
      <c r="V100" s="17"/>
      <c r="W100" s="17"/>
      <c r="X100" s="156"/>
      <c r="Y100" s="171"/>
      <c r="Z100" s="168"/>
      <c r="AA100" s="156"/>
      <c r="AB100" s="157"/>
      <c r="AC100" s="156"/>
    </row>
    <row r="101" spans="1:29" s="158" customFormat="1" ht="15.6" customHeight="1" x14ac:dyDescent="0.25">
      <c r="A101" s="14"/>
      <c r="B101" s="17"/>
      <c r="D101" s="159"/>
      <c r="E101" s="159"/>
      <c r="F101" s="160" t="s">
        <v>56</v>
      </c>
      <c r="G101" s="20" t="s">
        <v>74</v>
      </c>
      <c r="H101" s="20" t="s">
        <v>75</v>
      </c>
      <c r="I101" s="20" t="s">
        <v>74</v>
      </c>
      <c r="J101" s="19">
        <v>2240</v>
      </c>
      <c r="K101" s="162"/>
      <c r="L101" s="99">
        <f t="shared" si="209"/>
        <v>4312</v>
      </c>
      <c r="M101" s="164">
        <v>100</v>
      </c>
      <c r="N101" s="170">
        <f t="shared" si="216"/>
        <v>4312</v>
      </c>
      <c r="O101" s="101">
        <f t="shared" si="217"/>
        <v>754.26337225696182</v>
      </c>
      <c r="P101" s="158">
        <v>5</v>
      </c>
      <c r="Q101" s="166">
        <f>+(P101*$J101)/100*Q$91</f>
        <v>1590.3999999999999</v>
      </c>
      <c r="R101" s="17">
        <v>5</v>
      </c>
      <c r="S101" s="166">
        <f>+(R101*$J101)/100*S$91</f>
        <v>638.4</v>
      </c>
      <c r="T101" s="17">
        <v>60</v>
      </c>
      <c r="U101" s="166">
        <f>+(T101*$J101)/100*U$91</f>
        <v>1881.6</v>
      </c>
      <c r="V101" s="17">
        <v>30</v>
      </c>
      <c r="W101" s="166">
        <f>+(V101*$J101)/100*W$91</f>
        <v>201.6</v>
      </c>
      <c r="X101" s="156"/>
      <c r="Y101" s="171"/>
      <c r="Z101" s="168"/>
      <c r="AA101" s="156"/>
      <c r="AB101" s="157"/>
      <c r="AC101" s="156"/>
    </row>
    <row r="102" spans="1:29" s="158" customFormat="1" ht="15.6" customHeight="1" x14ac:dyDescent="0.25">
      <c r="A102" s="14"/>
      <c r="B102" s="17"/>
      <c r="D102" s="159"/>
      <c r="E102" s="159"/>
      <c r="F102" s="160"/>
      <c r="G102" s="169"/>
      <c r="H102" s="169"/>
      <c r="I102" s="169"/>
      <c r="J102" s="19"/>
      <c r="K102" s="162"/>
      <c r="L102" s="99">
        <f t="shared" si="209"/>
        <v>0</v>
      </c>
      <c r="M102" s="164"/>
      <c r="N102" s="170">
        <f t="shared" si="216"/>
        <v>0</v>
      </c>
      <c r="O102" s="101">
        <f t="shared" si="217"/>
        <v>0</v>
      </c>
      <c r="Q102" s="17"/>
      <c r="R102" s="17"/>
      <c r="S102" s="17"/>
      <c r="T102" s="17"/>
      <c r="U102" s="17"/>
      <c r="V102" s="17"/>
      <c r="W102" s="17"/>
      <c r="X102" s="156"/>
      <c r="Y102" s="171"/>
      <c r="Z102" s="168"/>
      <c r="AA102" s="156"/>
      <c r="AB102" s="157"/>
      <c r="AC102" s="156"/>
    </row>
    <row r="103" spans="1:29" s="158" customFormat="1" ht="15.6" customHeight="1" x14ac:dyDescent="0.25">
      <c r="A103" s="14"/>
      <c r="B103" s="17"/>
      <c r="D103" s="159"/>
      <c r="E103" s="159"/>
      <c r="F103" s="160" t="s">
        <v>81</v>
      </c>
      <c r="G103" s="169"/>
      <c r="H103" s="169"/>
      <c r="I103" s="169"/>
      <c r="J103" s="19"/>
      <c r="K103" s="162"/>
      <c r="L103" s="99">
        <f t="shared" si="209"/>
        <v>0</v>
      </c>
      <c r="M103" s="164"/>
      <c r="N103" s="170">
        <f t="shared" si="216"/>
        <v>0</v>
      </c>
      <c r="O103" s="101">
        <f t="shared" si="217"/>
        <v>0</v>
      </c>
      <c r="Q103" s="17"/>
      <c r="R103" s="17"/>
      <c r="S103" s="17"/>
      <c r="T103" s="17"/>
      <c r="U103" s="17"/>
      <c r="V103" s="17"/>
      <c r="W103" s="17"/>
      <c r="X103" s="156"/>
      <c r="Y103" s="171"/>
      <c r="Z103" s="168"/>
      <c r="AA103" s="156"/>
      <c r="AB103" s="157"/>
      <c r="AC103" s="156"/>
    </row>
    <row r="104" spans="1:29" ht="15.6" customHeight="1" x14ac:dyDescent="0.25">
      <c r="F104" s="160" t="s">
        <v>57</v>
      </c>
      <c r="G104" s="20" t="s">
        <v>74</v>
      </c>
      <c r="H104" s="20" t="s">
        <v>75</v>
      </c>
      <c r="I104" s="20" t="s">
        <v>74</v>
      </c>
      <c r="J104" s="19">
        <v>1320</v>
      </c>
      <c r="K104" s="162"/>
      <c r="L104" s="99">
        <f t="shared" si="209"/>
        <v>1702.7999999999997</v>
      </c>
      <c r="M104" s="164">
        <v>100</v>
      </c>
      <c r="N104" s="170">
        <f t="shared" si="216"/>
        <v>1702.7999999999997</v>
      </c>
      <c r="O104" s="101">
        <f t="shared" si="217"/>
        <v>297.85706639126954</v>
      </c>
      <c r="Q104" s="166">
        <f>+(P104*$J104)/100*Q$91</f>
        <v>0</v>
      </c>
      <c r="S104" s="166">
        <f>+(R104*$J104)/100*S$91</f>
        <v>0</v>
      </c>
      <c r="T104" s="102">
        <v>90</v>
      </c>
      <c r="U104" s="166">
        <f>+(T104*$J104)/100*U$91</f>
        <v>1663.1999999999998</v>
      </c>
      <c r="V104" s="102">
        <v>10</v>
      </c>
      <c r="W104" s="166">
        <f>+(V104*$J104)/100*W$91</f>
        <v>39.6</v>
      </c>
      <c r="Y104" s="105"/>
    </row>
    <row r="105" spans="1:29" ht="15.6" customHeight="1" x14ac:dyDescent="0.25">
      <c r="F105" s="160"/>
      <c r="G105" s="169"/>
      <c r="H105" s="169"/>
      <c r="I105" s="169"/>
      <c r="J105" s="19"/>
      <c r="K105" s="162"/>
      <c r="L105" s="99"/>
      <c r="M105" s="164"/>
      <c r="N105" s="170"/>
      <c r="O105" s="101"/>
      <c r="Q105" s="166"/>
      <c r="S105" s="166"/>
      <c r="U105" s="166"/>
      <c r="W105" s="166"/>
      <c r="Y105" s="105"/>
    </row>
    <row r="106" spans="1:29" x14ac:dyDescent="0.25">
      <c r="L106" s="99">
        <f t="shared" ref="L106" si="218">+Q106+S106+U106+W106+Y106</f>
        <v>0</v>
      </c>
      <c r="Y106" s="105"/>
    </row>
    <row r="109" spans="1:29" s="158" customFormat="1" ht="16.899999999999999" customHeight="1" x14ac:dyDescent="0.25">
      <c r="A109" s="14"/>
      <c r="B109" s="17"/>
      <c r="D109" s="159"/>
      <c r="E109" s="159"/>
      <c r="F109" s="160" t="s">
        <v>61</v>
      </c>
      <c r="G109" s="169"/>
      <c r="H109" s="169"/>
      <c r="I109" s="169"/>
      <c r="J109" s="19"/>
      <c r="K109" s="163">
        <f>SUM(K9:K63)</f>
        <v>609010</v>
      </c>
      <c r="L109" s="163">
        <f>SUM(L9:L63)</f>
        <v>413090</v>
      </c>
      <c r="M109" s="164"/>
      <c r="N109" s="163">
        <f>SUM(N9:N63)</f>
        <v>378416.1</v>
      </c>
      <c r="O109" s="163">
        <f>SUM(O9:O63)</f>
        <v>66193.275441170612</v>
      </c>
      <c r="P109" s="163">
        <f>SUM(P9:P63)</f>
        <v>3</v>
      </c>
      <c r="Q109" s="17"/>
      <c r="R109" s="163">
        <f>SUM(R9:R63)</f>
        <v>36.5</v>
      </c>
      <c r="S109" s="17"/>
      <c r="T109" s="163">
        <f>SUM(T9:T63)</f>
        <v>164.5</v>
      </c>
      <c r="U109" s="17"/>
      <c r="V109" s="163">
        <f>SUM(V9:V63)</f>
        <v>88</v>
      </c>
      <c r="W109" s="17"/>
      <c r="X109" s="156"/>
      <c r="Y109" s="156"/>
      <c r="Z109" s="168"/>
      <c r="AA109" s="156"/>
      <c r="AB109" s="99">
        <f>SUM(P109:V109)</f>
        <v>292</v>
      </c>
      <c r="AC109" s="156"/>
    </row>
    <row r="110" spans="1:29" x14ac:dyDescent="0.25">
      <c r="F110" s="20" t="s">
        <v>62</v>
      </c>
      <c r="L110" s="175">
        <f>SUM(L74:L106)</f>
        <v>193267.5</v>
      </c>
      <c r="M110" s="176"/>
      <c r="N110" s="175">
        <f>SUM(N74:N106)</f>
        <v>193267.5</v>
      </c>
      <c r="O110" s="175">
        <f>SUM(O74:O106)</f>
        <v>33806.724558829388</v>
      </c>
    </row>
    <row r="111" spans="1:29" x14ac:dyDescent="0.25">
      <c r="L111" s="176"/>
      <c r="M111" s="176"/>
      <c r="N111" s="176"/>
    </row>
    <row r="112" spans="1:29" x14ac:dyDescent="0.25">
      <c r="F112" s="20" t="s">
        <v>63</v>
      </c>
      <c r="L112" s="176">
        <f>+L109+L110</f>
        <v>606357.5</v>
      </c>
      <c r="M112" s="176"/>
      <c r="N112" s="176">
        <f>+N109+N110</f>
        <v>571683.6</v>
      </c>
      <c r="O112" s="99">
        <f>+O109+O110</f>
        <v>100000</v>
      </c>
    </row>
    <row r="119" spans="16:28" x14ac:dyDescent="0.25">
      <c r="P119" s="102">
        <f>+P109*6500</f>
        <v>19500</v>
      </c>
      <c r="R119" s="102">
        <f>+R109*7000</f>
        <v>255500</v>
      </c>
      <c r="T119" s="102">
        <f>+T109*8500</f>
        <v>1398250</v>
      </c>
      <c r="V119" s="102">
        <f>+V109*7500</f>
        <v>660000</v>
      </c>
      <c r="AB119" s="99">
        <f>SUM(P119:V119)</f>
        <v>2333250</v>
      </c>
    </row>
    <row r="120" spans="16:28" x14ac:dyDescent="0.25">
      <c r="AB120" s="99">
        <f>+AB119/AB109</f>
        <v>7990.5821917808216</v>
      </c>
    </row>
    <row r="122" spans="16:28" x14ac:dyDescent="0.25">
      <c r="P122" s="97">
        <f>+P119-(P109*(Q3-Q5))</f>
        <v>11904</v>
      </c>
      <c r="R122" s="97">
        <f>+R119-(R109*(S3-S5))</f>
        <v>196735</v>
      </c>
      <c r="T122" s="97">
        <f>+T119-(T109*(U3-U5))</f>
        <v>1282771</v>
      </c>
      <c r="V122" s="97">
        <f>+V119-(V109*(W3-W5))</f>
        <v>645920</v>
      </c>
      <c r="AB122" s="99">
        <f>SUM(P122:V122)</f>
        <v>2137330</v>
      </c>
    </row>
    <row r="123" spans="16:28" x14ac:dyDescent="0.25">
      <c r="AB123" s="99">
        <f>+AB122/AB109</f>
        <v>7319.6232876712329</v>
      </c>
    </row>
    <row r="125" spans="16:28" x14ac:dyDescent="0.25">
      <c r="P125" s="97">
        <f>+P119-P122</f>
        <v>7596</v>
      </c>
      <c r="R125" s="97">
        <f>+R119-R122</f>
        <v>58765</v>
      </c>
      <c r="T125" s="97">
        <f>+T119-T122</f>
        <v>115479</v>
      </c>
      <c r="V125" s="97">
        <f>+V119-V122</f>
        <v>14080</v>
      </c>
      <c r="AB125" s="99">
        <f>+AB119-AB122</f>
        <v>195920</v>
      </c>
    </row>
  </sheetData>
  <sortState xmlns:xlrd2="http://schemas.microsoft.com/office/spreadsheetml/2017/richdata2" ref="A29:AX357">
    <sortCondition ref="G29:G357"/>
    <sortCondition ref="B29:B357"/>
  </sortState>
  <mergeCells count="3">
    <mergeCell ref="B66:C66"/>
    <mergeCell ref="K1:M2"/>
    <mergeCell ref="B2:C2"/>
  </mergeCells>
  <pageMargins left="0.7" right="0.7" top="0.75" bottom="0.75" header="0.3" footer="0.3"/>
  <pageSetup paperSize="5" scale="52" fitToHeight="0" orientation="landscape" r:id="rId1"/>
  <headerFooter>
    <oddFooter>&amp;RRenville CD# 59
Sheet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renv_cd59</vt:lpstr>
      <vt:lpstr>renv_cd59!Print_Area</vt:lpstr>
      <vt:lpstr>renv_cd59!Print_Titles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Reineke</dc:creator>
  <cp:lastModifiedBy>Cecelia Sakry</cp:lastModifiedBy>
  <cp:lastPrinted>2016-05-18T20:09:20Z</cp:lastPrinted>
  <dcterms:created xsi:type="dcterms:W3CDTF">2014-05-16T19:19:28Z</dcterms:created>
  <dcterms:modified xsi:type="dcterms:W3CDTF">2020-12-30T17:06:03Z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Sk">
    <vt:i4>0</vt:i4>
  </property>
  <property fmtid="{D5CDD505-2E9C-101B-9397-08002B2CF9AE}" pid="3" name="CaseSk">
    <vt:i4>0</vt:i4>
  </property>
</Properties>
</file>